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1-01-31" sheetId="2" r:id="rId2"/>
    <sheet name="SO 11-30-01" sheetId="3" r:id="rId3"/>
    <sheet name="SO 98-98" sheetId="4" r:id="rId4"/>
  </sheets>
  <definedNames/>
  <calcPr/>
  <webPublishing/>
</workbook>
</file>

<file path=xl/sharedStrings.xml><?xml version="1.0" encoding="utf-8"?>
<sst xmlns="http://schemas.openxmlformats.org/spreadsheetml/2006/main" count="2257" uniqueCount="585">
  <si>
    <t>Aspe</t>
  </si>
  <si>
    <t>Rekapitulace ceny</t>
  </si>
  <si>
    <t>5213530042</t>
  </si>
  <si>
    <t>Rekonstrukce a doplnění závor na přejezdu P5678 v km 2,746 trati Čerčany – Vrané nad Vltavou</t>
  </si>
  <si>
    <t>ZŘ</t>
  </si>
  <si>
    <t>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</si>
  <si>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</si>
  <si>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</si>
  <si>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</si>
  <si>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</si>
  <si>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</si>
  <si>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</si>
  <si>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</si>
  <si>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</si>
  <si>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</si>
  <si>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</si>
  <si>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11-01-31</t>
  </si>
  <si>
    <t>PZZ přejezdu P5678 v km 2,746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</si>
  <si>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</si>
  <si>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</si>
  <si>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</si>
  <si>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</si>
  <si>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</si>
  <si>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</si>
  <si>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</si>
  <si>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</si>
  <si>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</si>
  <si>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</si>
  <si>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</si>
  <si>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</si>
  <si>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</si>
  <si>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</si>
  <si>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</si>
  <si>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</si>
  <si>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</si>
  <si>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</si>
  <si>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</si>
  <si>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</si>
  <si>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</si>
  <si>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</si>
  <si>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</si>
  <si>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</si>
  <si>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</si>
  <si>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</si>
  <si>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</si>
  <si>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</si>
  <si>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</si>
  <si>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</si>
  <si>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</si>
  <si>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</si>
  <si>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</si>
  <si>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</si>
  <si>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</si>
  <si>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</t>
  </si>
  <si>
    <t>PP</t>
  </si>
  <si>
    <t/>
  </si>
  <si>
    <t>VV</t>
  </si>
  <si>
    <t>z výkresu č. 0101 a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</si>
  <si>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</si>
  <si>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</si>
  <si>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</si>
  <si>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</si>
  <si>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</si>
  <si>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z TZ</t>
  </si>
  <si>
    <t>Pevné náklady za vytýčení kabelového vedení</t>
  </si>
  <si>
    <t>R11120</t>
  </si>
  <si>
    <t>ODSTRANĚNÍ KŘOVIN</t>
  </si>
  <si>
    <t>M2</t>
  </si>
  <si>
    <t>odstranění křovin a stromů do průměru 100 mm doprava dřevin bez ohledu na vzdálenost  
spálení na hromadách nebo štěpkování</t>
  </si>
  <si>
    <t>4</t>
  </si>
  <si>
    <t>R2730</t>
  </si>
  <si>
    <t>POMOC PRÁCE ZŘÍZ NEBO ZAJIŠŤ OCHRANU INŽENÝRSKÝCH SÍTÍ</t>
  </si>
  <si>
    <t>KPL</t>
  </si>
  <si>
    <t>zTZ</t>
  </si>
  <si>
    <t>zahrnuje objednatelem povolené náklady na požadovaná zařízení zhotovitele</t>
  </si>
  <si>
    <t>5</t>
  </si>
  <si>
    <t>R13173</t>
  </si>
  <si>
    <t>HLOUBENÍ JAM ZAPAŽ I NEPAŽ TŘ. I</t>
  </si>
  <si>
    <t>M3</t>
  </si>
  <si>
    <t>4*8+4*1,5+1+2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</si>
  <si>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</si>
  <si>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6</t>
  </si>
  <si>
    <t>R13273</t>
  </si>
  <si>
    <t>HLOUBENÍ RÝH ŠÍŘ DO 2M PAŽ I NEPAŽ TŘ. I</t>
  </si>
  <si>
    <t>0,35*0,8*32</t>
  </si>
  <si>
    <t>7</t>
  </si>
  <si>
    <t>141733</t>
  </si>
  <si>
    <t>PROTLAČOVÁNÍ POTRUBÍ Z PLAST HMOT DN DO 150MM</t>
  </si>
  <si>
    <t>M</t>
  </si>
  <si>
    <t>OTSKP20</t>
  </si>
  <si>
    <t>z výkresu č. 0101, 0115 a TZ</t>
  </si>
  <si>
    <t>Technická specifikace položky odpovídá příslušné cenové soustavě</t>
  </si>
  <si>
    <t>8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</si>
  <si>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</si>
  <si>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</si>
  <si>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</si>
  <si>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9</t>
  </si>
  <si>
    <t>702312</t>
  </si>
  <si>
    <t>ZAKRYTÍ KABELŮ VÝSTRAŽNOU FÓLIÍ ŠÍŘKY PŘES 20 DO 40 CM</t>
  </si>
  <si>
    <t>10</t>
  </si>
  <si>
    <t>R17411</t>
  </si>
  <si>
    <t>ZÁSYP JAM A RÝH ZEMINOU SE ZHUTNĚNÍM</t>
  </si>
  <si>
    <t>0,35*0,7*32+4*8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</si>
  <si>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</t>
  </si>
  <si>
    <t>11</t>
  </si>
  <si>
    <t>18214</t>
  </si>
  <si>
    <t>ÚPRAVA POVRCHŮ SROVNÁNÍM ÚZEMÍ V TL DO 0,25M</t>
  </si>
  <si>
    <t>0,35*32+4*2*2</t>
  </si>
  <si>
    <t>12</t>
  </si>
  <si>
    <t>702211</t>
  </si>
  <si>
    <t>KABELOVÁ CHRÁNIČKA ZEMNÍ DN DO 100 MM</t>
  </si>
  <si>
    <t>13</t>
  </si>
  <si>
    <t>701004</t>
  </si>
  <si>
    <t>VYHLEDÁVACÍ MARKER ZEMNÍ</t>
  </si>
  <si>
    <t>14</t>
  </si>
  <si>
    <t>709210</t>
  </si>
  <si>
    <t>KŘIŽOVATKA KABELOVÝCH VEDENÍ SE STÁVAJÍCÍ INŽENÝRSKOU SÍTÍ (KABELEM, POTRUBÍM APOD.)</t>
  </si>
  <si>
    <t>15</t>
  </si>
  <si>
    <t>R015111</t>
  </si>
  <si>
    <t>907</t>
  </si>
  <si>
    <t>POPLATKY ZA LIKVIDACI ODPADŮ NEKONTAMINOVANÝCH - 17 05 04 VYTĚŽENÉ ZEMINY A HORNINY - I. TŘÍDA TĚŽITELNOSTI), VČETNĚ DOPRAVY</t>
  </si>
  <si>
    <t>T</t>
  </si>
  <si>
    <t>10,12*2</t>
  </si>
  <si>
    <t>1. Položka obsahuje:  
 – veškeré poplatky provozovateli skládky, recyklační linky nebo jiného zařízení na zpracování nebo likvidaci odpadů související s převzetím, uložením, zpracováním nebo likvidací odpadu  
- náklady spojené s dopravou odpadu z místa stavby na místo převzetí provozovatelem skládky, recyklační linky nebo jiného zařízení na zpracování nebo likvidaci odpadů  
- náklady spojené s vyložením a manipulací s materiálem v místě skládky  
2. Položka neobsahuje:  
 – náklady spojené s naložením a manipulací s materiálem  
3. Způsob měření:  
(měrná jednotka - nejčastěji Tuna) určující množství odpadu vytříděného v souladu se zákonem č. 185/2001 Sb., o nakládání s odpady, v platném znění.</t>
  </si>
  <si>
    <t>16</t>
  </si>
  <si>
    <t>R015160</t>
  </si>
  <si>
    <t>908</t>
  </si>
  <si>
    <t>POPLATKY ZA LIKVIDACŮ ODPADŮ NEKONTAMINOVANÝCH - 02 01 03 SMÝCENÉ STROMY A KEŘE, VČETNĚ DOPRAVY</t>
  </si>
  <si>
    <t>0.06</t>
  </si>
  <si>
    <t>Pokládka, montáž</t>
  </si>
  <si>
    <t>17</t>
  </si>
  <si>
    <t>R75A131</t>
  </si>
  <si>
    <t>KABEL METALICKÝ DVOUPLÁŠŤOVÝ DO 12 PÁRŮ - DODÁVKA</t>
  </si>
  <si>
    <t>KMPÁR</t>
  </si>
  <si>
    <t>12*0,171</t>
  </si>
  <si>
    <t>1. Položka obsahuje: – dodání kabelů podle typu od výrobců včetně mimostaveništní dopravy 2. Položka neobsahuje: X 3. Způsob měření:</t>
  </si>
  <si>
    <t>18</t>
  </si>
  <si>
    <t>R75A141</t>
  </si>
  <si>
    <t>KABEL METALICKÝ DVOUPLÁŠŤOVÝ PŘES 12 PÁRŮ - DODÁVKA</t>
  </si>
  <si>
    <t>24*0,055</t>
  </si>
  <si>
    <t>19</t>
  </si>
  <si>
    <t>75A217</t>
  </si>
  <si>
    <t>ZATAŽENÍ A SPOJKOVÁNÍ KABELŮ DO 12 PÁRŮ - MONTÁŽ</t>
  </si>
  <si>
    <t>20</t>
  </si>
  <si>
    <t>75A227</t>
  </si>
  <si>
    <t>ZATAŽENÍ A SPOJKOVÁNÍ KABELŮ PŘES 12 PÁRŮ - MONTÁŽ</t>
  </si>
  <si>
    <t>21</t>
  </si>
  <si>
    <t>75A311</t>
  </si>
  <si>
    <t>KABELOVÁ FORMA (UKONČENÍ KABELŮ) PRO KABELY ZABEZPEČOVACÍ DO 12 PÁRŮ</t>
  </si>
  <si>
    <t>z výkresu č. 1000 a TZ</t>
  </si>
  <si>
    <t>22</t>
  </si>
  <si>
    <t>75A312</t>
  </si>
  <si>
    <t>KABELOVÁ FORMA (UKONČENÍ KABELŮ) PRO KABELY ZABEZPEČOVACÍ PŘES 12 PÁRŮ</t>
  </si>
  <si>
    <t>23</t>
  </si>
  <si>
    <t>75I221</t>
  </si>
  <si>
    <t>KABEL ZEMNÍ DVOUPLÁŠŤOVÝ BEZ PANCÍŘE PRŮMĚRU ŽÍLY 0,8 MM DO 5XN</t>
  </si>
  <si>
    <t>KMČTYŘKA</t>
  </si>
  <si>
    <t>0.005</t>
  </si>
  <si>
    <t>24</t>
  </si>
  <si>
    <t>75I22X</t>
  </si>
  <si>
    <t>KABEL ZEMNÍ DVOUPLÁŠŤOVÝ BEZ PANCÍŘE PRŮMĚRU ŽÍLY 0,8 MM - MONTÁŽ</t>
  </si>
  <si>
    <t>1. Položka obsahuje: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</si>
  <si>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25</t>
  </si>
  <si>
    <t>75IH31</t>
  </si>
  <si>
    <t>UKONČENÍ KABELU FORMA KABELOVÁ DÉLKY DO 0,5 M DO 5XN</t>
  </si>
  <si>
    <t>26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</si>
  <si>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</si>
  <si>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</si>
  <si>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</si>
  <si>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</si>
  <si>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27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</si>
  <si>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</si>
  <si>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</si>
  <si>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</si>
  <si>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28</t>
  </si>
  <si>
    <t>R742G11</t>
  </si>
  <si>
    <t>KABEL NN DVOU- A TŘÍŽÍLOVÝ CU S PLASTOVOU IZOLACÍ DO 2,5 MM2</t>
  </si>
  <si>
    <t>1. Položka obsahuje: – manipulace a uložení kabelu (do země, chráničky, kanálu, na rošty, na TV a pod.) 2. Položka neobsahuje: – příchytky, spojky, koncovky, chráničky apod. 3. Způsob měření:</t>
  </si>
  <si>
    <t>29</t>
  </si>
  <si>
    <t>R742H12</t>
  </si>
  <si>
    <t>KABEL NN ČTYŘ- A PĚTIŽÍLOVÝ CU S PLASTOVOU IZOLACÍ OD 4 DO 16 MM2</t>
  </si>
  <si>
    <t>30</t>
  </si>
  <si>
    <t>R742I11</t>
  </si>
  <si>
    <t>KABEL NN CU OVLÁDACÍ 7-12ŽÍLOVÝ DO 2,5 MM2</t>
  </si>
  <si>
    <t>31</t>
  </si>
  <si>
    <t>742L11</t>
  </si>
  <si>
    <t>UKONČENÍ DVOU AŽ PĚTIŽÍLOVÉHO KABELU V ROZVADĚČI NEBO NA PŘÍSTROJI DO 2,5 MM2</t>
  </si>
  <si>
    <t>32</t>
  </si>
  <si>
    <t>742L12</t>
  </si>
  <si>
    <t>UKONČENÍ DVOU AŽ PĚTIŽÍLOVÉHO KABELU V ROZVADĚČI NEBO NA PŘÍSTROJI OD 4 DO 16 MM2</t>
  </si>
  <si>
    <t>33</t>
  </si>
  <si>
    <t>742M11</t>
  </si>
  <si>
    <t>UKONČENÍ 7-12ŽÍLOVÉHO KABELU V ROZVADĚČI NEBO NA PŘÍSTROJI DO 2,5 MM2</t>
  </si>
  <si>
    <t>34</t>
  </si>
  <si>
    <t>747511</t>
  </si>
  <si>
    <t>ZKOUŠKY VODIČŮ A KABELŮ NN PRŮŘEZU ŽÍLY DO 5X25 MM2</t>
  </si>
  <si>
    <t>35</t>
  </si>
  <si>
    <t>747521</t>
  </si>
  <si>
    <t>ZKOUŠKY VODIČŮ A KABELŮ OVLÁDACÍCH OD 5 DO 12 ŽIL</t>
  </si>
  <si>
    <t>36</t>
  </si>
  <si>
    <t>742P15</t>
  </si>
  <si>
    <t>OZNAČOVACÍ ŠTÍTEK NA KABEL</t>
  </si>
  <si>
    <t>37</t>
  </si>
  <si>
    <t>75A420</t>
  </si>
  <si>
    <t>OZNAČENÍ KABELŮ ZNAČKOVACÍ KABELOVOU OBJÍMKOU</t>
  </si>
  <si>
    <t>38</t>
  </si>
  <si>
    <t>75IE41</t>
  </si>
  <si>
    <t>SLOUPKOVÝ ROZVADĚČ DO 100 PÁRŮ</t>
  </si>
  <si>
    <t>39</t>
  </si>
  <si>
    <t>75IE4X</t>
  </si>
  <si>
    <t>SLOUPKOVÝ ROZVADĚČ DO 100 PÁRŮ - MONTÁŽ</t>
  </si>
  <si>
    <t>40</t>
  </si>
  <si>
    <t>75IF21</t>
  </si>
  <si>
    <t>ROZPOJOVACÍ SVORKOVNICE 2/10, 2/8</t>
  </si>
  <si>
    <t>41</t>
  </si>
  <si>
    <t>75IF2X</t>
  </si>
  <si>
    <t>ROZPOJOVACÍ SVORKOVNICE 2/10, 2/8 - MONTÁŽ</t>
  </si>
  <si>
    <t>42</t>
  </si>
  <si>
    <t>R741911</t>
  </si>
  <si>
    <t>UZEMŇOVACÍ VODIČ V ZEMI FEZN DO 120 MM2</t>
  </si>
  <si>
    <t>z výkresu č. 0115 a TZ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</si>
  <si>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</si>
  <si>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43</t>
  </si>
  <si>
    <t>741B11</t>
  </si>
  <si>
    <t>ZEMNÍCÍ TYČ FEZN DÉLKY DO 2 M</t>
  </si>
  <si>
    <t>44</t>
  </si>
  <si>
    <t>914111</t>
  </si>
  <si>
    <t>DOPRAVNÍ ZNAČKY ZÁKLADNÍ VELIKOSTI OCELOVÉ NEREFLEXNÍ - DOD A MONTÁŽ</t>
  </si>
  <si>
    <t>45</t>
  </si>
  <si>
    <t>R759999</t>
  </si>
  <si>
    <t>PODÍL PŘIDRUŽENÝCH MONTÁŽNÍCH PRACÍ A MATERIÁLU</t>
  </si>
  <si>
    <t>podíl přidružených motážních prací a materiálu</t>
  </si>
  <si>
    <t>Zabezp.zařízení - vnitřní</t>
  </si>
  <si>
    <t>46</t>
  </si>
  <si>
    <t>R75B6L1</t>
  </si>
  <si>
    <t>BEZÚDRŽBOVÁ BATERIE 24 V/200 AH - DODÁVKA</t>
  </si>
  <si>
    <t>z výkresu č. 0500 a TZ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</si>
  <si>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</si>
  <si>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47</t>
  </si>
  <si>
    <t>75B6T7</t>
  </si>
  <si>
    <t>BATERIE - MONTÁŽ</t>
  </si>
  <si>
    <t>48</t>
  </si>
  <si>
    <t>R75B633</t>
  </si>
  <si>
    <t>MĚNIČ AC/DC 230/24 S FUNKCÍ DOBÍJEČE - DODÁVKA, MONTÁŽ</t>
  </si>
  <si>
    <t>Měnič AC/DC 230/24 s funkcí dobíječe - dodávka, montáž</t>
  </si>
  <si>
    <t>49</t>
  </si>
  <si>
    <t>746771</t>
  </si>
  <si>
    <t>MĚNIČ DC/DC DO 20 A</t>
  </si>
  <si>
    <t>50</t>
  </si>
  <si>
    <t>R632650</t>
  </si>
  <si>
    <t>ZÁZNAMOVÉ ZAŘÍZENÍ - DODÁVKA A MONTÁŽ</t>
  </si>
  <si>
    <t>51</t>
  </si>
  <si>
    <t>R75D271</t>
  </si>
  <si>
    <t>ZAŘÍZENÍ (PZZ) PRO NEVIDOMÉ - DODÁVKA</t>
  </si>
  <si>
    <t>1. Položka obsahuje: – dodávka zařízení (PZZ) pro nevidomé podle jeho typu a potřebného pomocného materiálu a dopravy do staveništního skladu – dodávku zařízení (PZZ) pro nevidomé včetně pomocného materiálu, dopravu do místa určení 2. Položka neobsahuje: X 3. Způsob měření:</t>
  </si>
  <si>
    <t>52</t>
  </si>
  <si>
    <t>75D277</t>
  </si>
  <si>
    <t>ZAŘÍZENÍ (PZZ) PRO NEVIDOMÉ - MONTÁŽ</t>
  </si>
  <si>
    <t>53</t>
  </si>
  <si>
    <t>R75D121</t>
  </si>
  <si>
    <t>SKŘÍŇ LOGIKY ELEKTRONICKÉHO PŘEJEZDOVÉHO ZABEZPEČOVACÍHO ZAŘÍZENÍ - DODÁVKA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</si>
  <si>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</si>
  <si>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54</t>
  </si>
  <si>
    <t>R75D127</t>
  </si>
  <si>
    <t>SKŘÍŇ LOGIKY ELEKTRONICKÉHO PŘEJEZDOVÉHO ZABEZPEČOVACÍHO ZAŘÍZENÍ - MONTÁŽ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</si>
  <si>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</si>
  <si>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55</t>
  </si>
  <si>
    <t>R75B871</t>
  </si>
  <si>
    <t>ZAŘÍZENÍ BEZPEČNÉ KOMUNIKACE MEZI ZABEZPEČOVACÍMI ZAŘÍZENÍMI (32 PERIFERIÍ) - DODÁVKA ÚPRAVY</t>
  </si>
  <si>
    <t>56</t>
  </si>
  <si>
    <t>R75B877</t>
  </si>
  <si>
    <t>ZAŘÍZENÍ BEZPEČNÉ KOMUNIKACE MEZI ZABEZPEČOVACÍMI ZAŘÍZENÍMI (32 PERIFERIÍ) - MONTÁŽ ÚPRAVY</t>
  </si>
  <si>
    <t>57</t>
  </si>
  <si>
    <t>75B951</t>
  </si>
  <si>
    <t>SW PRO ELEKTRONICKÉ PŘEJEZDOVÉ ZABEZPEČOVACÍ ZAŘÍZENÍ NA JEDNOKOLEJNÉ TRATI - DODÁVKA</t>
  </si>
  <si>
    <t>OTSKP19</t>
  </si>
  <si>
    <t>58</t>
  </si>
  <si>
    <t>75B957</t>
  </si>
  <si>
    <t>SW PRO ELEKTRONICKÉ PŘEJEZDOVÉ ZABEZPEČOVACÍ ZAŘÍZENÍ NA JEDNOKOLEJNÉ TRATI - MONTÁŽ</t>
  </si>
  <si>
    <t>59</t>
  </si>
  <si>
    <t>75B471</t>
  </si>
  <si>
    <t>KABELOVÝ ROŠT VODOROVNÝ - DODÁVKA</t>
  </si>
  <si>
    <t>60</t>
  </si>
  <si>
    <t>75B477</t>
  </si>
  <si>
    <t>KABELOVÝ ROŠT VODOROVNÝ - MONTÁŽ</t>
  </si>
  <si>
    <t>61</t>
  </si>
  <si>
    <t>744121</t>
  </si>
  <si>
    <t>ROZVODNICE NN MODULÁRNÍ, MIN. IP 55, TŘÍDA IZOLACE II, DO 24 MODULŮ</t>
  </si>
  <si>
    <t>62</t>
  </si>
  <si>
    <t>R746698</t>
  </si>
  <si>
    <t>VYBAVENÍ DOMKU - NÁBYTEK - DODÁVKA A MONTÁŽ</t>
  </si>
  <si>
    <t>63</t>
  </si>
  <si>
    <t>R75E1B7</t>
  </si>
  <si>
    <t>ÚPRAVA STANIČNÍHO ZABEZPEČOVACÍHO ZAŘÍZENÍ</t>
  </si>
  <si>
    <t>64</t>
  </si>
  <si>
    <t>R75B229</t>
  </si>
  <si>
    <t>ÚPRAVA SW JOP ŽST ČERČANY - DODÁVKA A MONTÁŽ</t>
  </si>
  <si>
    <t>ÚPRAVA SW JOP - DODÁVKA A MONTÁŽ</t>
  </si>
  <si>
    <t>65</t>
  </si>
  <si>
    <t>R75B229-2</t>
  </si>
  <si>
    <t>ÚPRAVA SW JOP CDP PRAHA - DODÁVKA A MONTÁŽ</t>
  </si>
  <si>
    <t>66</t>
  </si>
  <si>
    <t>R75B229-3</t>
  </si>
  <si>
    <t>ÚPRAVA SW JOP CDP PRAHA - CVIČNÝ SÁL- DODÁVKA A MONTÁŽ</t>
  </si>
  <si>
    <t>67</t>
  </si>
  <si>
    <t>R75B229-4</t>
  </si>
  <si>
    <t>ÚPRAVA SW PPV ČERČANY- DODÁVKA A MONTÁŽ</t>
  </si>
  <si>
    <t>ÚPRAVA SW PRACOVIŠTĚ POHOTOVOSTNÍHO VÝPRAVČÍHO ČERČANY - DODÁVKA A MONTÁŽ</t>
  </si>
  <si>
    <t>Zabezp.zařízení - venkovní</t>
  </si>
  <si>
    <t>68</t>
  </si>
  <si>
    <t>75D161</t>
  </si>
  <si>
    <t>RELÉOVÝ DOMEK (DO 9 M2) PREFABRIKOVANÝ, IZOLOVANÝ, S KLIMATIZACÍ A VNITŘNÍ KABELIZACÍ - DODÁVKA</t>
  </si>
  <si>
    <t>z výkresu č. 0101, 0200, 0210, 1000 a TZ</t>
  </si>
  <si>
    <t>69</t>
  </si>
  <si>
    <t>75D167</t>
  </si>
  <si>
    <t>RELÉOVÝ DOMEK (DO 9 M2) PREFABRIKOVANÝ - MONTÁŽ</t>
  </si>
  <si>
    <t>70</t>
  </si>
  <si>
    <t>744231</t>
  </si>
  <si>
    <t>KABELOVÁ SKŘÍŇ VENKOVNÍ SPOLEČNÁ PŘÍSTROJOVÁ PRO PŘEJEZDY</t>
  </si>
  <si>
    <t>71</t>
  </si>
  <si>
    <t>R743B51</t>
  </si>
  <si>
    <t>PANEL MÍSTNÍHO OVLÁDÁNÍ</t>
  </si>
  <si>
    <t>Dodávka a montáž skříně místního ovládání přejezdu</t>
  </si>
  <si>
    <t>72</t>
  </si>
  <si>
    <t>75IEC3</t>
  </si>
  <si>
    <t>VENKOVNÍ TELEFONNÍ OBJEKT NA OBJEKTU</t>
  </si>
  <si>
    <t>73</t>
  </si>
  <si>
    <t>75IECX</t>
  </si>
  <si>
    <t>VENKOVNÍ TELEFONNÍ OBJEKT - MONTÁŽ</t>
  </si>
  <si>
    <t>74</t>
  </si>
  <si>
    <t>R75D211</t>
  </si>
  <si>
    <t>VÝSTRAŽNÍK SE ZÁVOROU, 1 SKŘÍŇ - DODÁVKA</t>
  </si>
  <si>
    <t>1. Položka obsahuje: – dodávka výstražníku se závorou 1 skříň podle jeho typu a potřebného pomocného materiálu a dopravy do staveništního skladu – dodávku výstražníku se závorou 1 skříň včetně pomocného materiálu, dopravu do místa určení 2. Položka neobsahuje: X 3. Způsob měření:</t>
  </si>
  <si>
    <t>75</t>
  </si>
  <si>
    <t>75D217</t>
  </si>
  <si>
    <t>VÝSTRAŽNÍK SE ZÁVOROU, 1 SKŘÍŇ - MONTÁŽ</t>
  </si>
  <si>
    <t>76</t>
  </si>
  <si>
    <t>R75D231</t>
  </si>
  <si>
    <t>VÝSTRAŽNÍK SE ZÁVOROU, 2 SKŘÍNĚ - DODÁVKA</t>
  </si>
  <si>
    <t>1. Položka obsahuje: – dodávka výstražníku se závorou 2 skříně podle jeho typu a potřebného pomocného materiálu a dopravy do staveništního skladu – dodávku výstražníku se závorou 2 skříně včetně pomocného materiálu, dopravu do místa určení 2. Položka neobsahuje: X 3. Způsob měření:</t>
  </si>
  <si>
    <t>77</t>
  </si>
  <si>
    <t>75D237</t>
  </si>
  <si>
    <t>VÝSTRAŽNÍK SE ZÁVOROU, 2 SKŘÍNĚ - MONTÁŽ</t>
  </si>
  <si>
    <t>78</t>
  </si>
  <si>
    <t>R75D217</t>
  </si>
  <si>
    <t>MECHANICKÁ ZÁBRANA NA ZÁVORU PRO NEVIDOMÉ</t>
  </si>
  <si>
    <t>Položka zahrnuje dodávku zařízení a veškéré práce spojené s montáží zařízení určeného položkou. Dodávka a montáž zařízení se měří  v kusech (ks).Položka obsahuje všechny náklady na montáž   venkovního zařízení  se všemi pomocnými a doplňujícími pracemi</t>
  </si>
  <si>
    <t>79</t>
  </si>
  <si>
    <t>R75D167U</t>
  </si>
  <si>
    <t>STAVEBNÍ ÚPRAVY V OKOLÍ RD</t>
  </si>
  <si>
    <t>STAVEBNÍ ÚPRAVY A ZEMNÍ PRÁCE V OKOLÍ RD</t>
  </si>
  <si>
    <t>D</t>
  </si>
  <si>
    <t>Demontáže</t>
  </si>
  <si>
    <t>82</t>
  </si>
  <si>
    <t>R75C938</t>
  </si>
  <si>
    <t>SKŘÍŇ S POČÍTAČI NÁPRAV 4 BODŮ/2 ÚSEKŮ - DEMONTÁŽ</t>
  </si>
  <si>
    <t>1. Položka obsahuje:  – demontáž skříně s počítači náprav 8 bodů/7 úseků, odpojení  – demontáž skříně s počítači náprav 8 bodů/7 úseků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</si>
  <si>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83</t>
  </si>
  <si>
    <t>R75D218</t>
  </si>
  <si>
    <t>DEMONTÁŽ VÝSTRAŽNÉHO KŘÍŽE</t>
  </si>
  <si>
    <t>DEMONTÁŽ - výstražný kříž</t>
  </si>
  <si>
    <t>84</t>
  </si>
  <si>
    <t>R914113</t>
  </si>
  <si>
    <t>DOPRAVNÍ ZNAČKY ZÁKLADNÍ VELIKOSTI OCELOVÉ NEREFLEXNÍ - DEMONTÁŽ</t>
  </si>
  <si>
    <t>Položka zahrnuje odstranění, demontáž a odklizení materiálu s odvozem na předepsané místo</t>
  </si>
  <si>
    <t>85</t>
  </si>
  <si>
    <t>R75D168</t>
  </si>
  <si>
    <t>RELÉOVÝ DOMEK (DO 9 M2) PREFABRIKOVANÝ - DEMONTÁŽ</t>
  </si>
  <si>
    <t>1. Položka obsahuje: – demontáž reléového domku prefabrikovaného, izolovaného, s klimatizací a vnitřní kabelizací včetně odpojení od kabelových rozvodů – demontáž reléového domku prefabrikovaného, izolovaného, s klimatizací a vnitřní kabelizací se všemi pomocnými a doplňujícími pracemi a součástmi, případné použití mechanizmů, včetně dopravy z místa demontáže do skladu – naložení vybouraného materiálu na dopravní prostředek – odvoz vybouraného materiálu do skladu nebo na likvidaci 2. Položka neobsahuje: – poplatek za likvidaci odpadů (nacení se dle SSD 0) 3. Způsob měření: Udává se počet kusů kompletní konstrukce nebo práce.</t>
  </si>
  <si>
    <t>89</t>
  </si>
  <si>
    <t>R75D168V</t>
  </si>
  <si>
    <t>DEMONTÁŽ VNITŘNÍHO VYBAVENÍ RD</t>
  </si>
  <si>
    <t>90</t>
  </si>
  <si>
    <t>75IECY</t>
  </si>
  <si>
    <t>VENKOVNÍ TELEFONNÍ OBJEKT - DEMONTÁŽ</t>
  </si>
  <si>
    <t>91</t>
  </si>
  <si>
    <t>PANEL MÍSTNÍHO OVLÁDÁNÍ - DEMONTÁŽ</t>
  </si>
  <si>
    <t>demontáž skříně místního ovládání přejezdu</t>
  </si>
  <si>
    <t>92</t>
  </si>
  <si>
    <t>R744ZBA</t>
  </si>
  <si>
    <t>DEMONTÁŽ ROZVADĚČE, VČ.PILÍŘE</t>
  </si>
  <si>
    <t>93</t>
  </si>
  <si>
    <t>75D248</t>
  </si>
  <si>
    <t>VÝSTRAŽNÍK BEZ ZÁVORY, 2 SKŘÍNĚ - DEMONTÁŽ</t>
  </si>
  <si>
    <t>94</t>
  </si>
  <si>
    <t>75D228</t>
  </si>
  <si>
    <t>VÝSTRAŽNÍK BEZ ZÁVORY, 1 SKŘÍŇ - DEMONTÁŽ</t>
  </si>
  <si>
    <t>95</t>
  </si>
  <si>
    <t>R742Z23</t>
  </si>
  <si>
    <t>DEMONTÁŽ KABELOVÉHO VEDENÍ</t>
  </si>
  <si>
    <t>KOMPLET</t>
  </si>
  <si>
    <t>Demontáž stávajícího kabelového vedení</t>
  </si>
  <si>
    <t>96</t>
  </si>
  <si>
    <t>75H13Y</t>
  </si>
  <si>
    <t>STOŽÁR (SLOUP) BETONOVÝ - DEMONTÁŽ</t>
  </si>
  <si>
    <t>97</t>
  </si>
  <si>
    <t>R015140</t>
  </si>
  <si>
    <t>910</t>
  </si>
  <si>
    <t>POPLATKY ZA LIKVIDACI ODPADŮ NEKONTAMINOVANÝCH - 17 01 01 BETON Z DEMOLIC OBJEKTŮ, ZÁKLADŮ TV, VČETNĚ DOPRAVY</t>
  </si>
  <si>
    <t>98</t>
  </si>
  <si>
    <t>R015310-1</t>
  </si>
  <si>
    <t>919</t>
  </si>
  <si>
    <t>POPLATKY ZA LIKVIDACŮ ODPADŮ NEKONTAMINOVANÝCH - 17 04 05 ŽELEZNÝ ŠROT - KONSTRUKCE, STOŽÁRY, KOLEJ, VČETNĚ DOPRAVY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</si>
  <si>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</si>
  <si>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99</t>
  </si>
  <si>
    <t>R015310</t>
  </si>
  <si>
    <t>917</t>
  </si>
  <si>
    <t>POPLATKY ZA LIKVIDACŮ ODPADŮ NEKONTAMINOVANÝCH - 16 02 14 ELEKTROŠROT (VYŘAZENÁ EL. ZAŘÍZENÍ A PŘÍSTR. - AL, CU A VZ. KOVY), VČETNĚ DOPRAVY</t>
  </si>
  <si>
    <t>Ostatní</t>
  </si>
  <si>
    <t>100</t>
  </si>
  <si>
    <t>R29611</t>
  </si>
  <si>
    <t>OSTATNÍ POŽADAVKY - ODBORNÝ DOZOR</t>
  </si>
  <si>
    <t>HOD</t>
  </si>
  <si>
    <t>Odborný dozor správce zařízení</t>
  </si>
  <si>
    <t>101</t>
  </si>
  <si>
    <t>R75E137</t>
  </si>
  <si>
    <t>PŘEZKOUŠENÍ VLAKOVÝCH CEST</t>
  </si>
  <si>
    <t>1. Položka obsahuje: – postavení vlakové cesty a kontrola návěstního znaku, přezkoušení změny návěstního znaku z povolujícího na zakazující a poruchy žárovek – simulace jízdy vlaku – přezkoušení nouzového vybavení – přezkoušení vazeb na traťové zabezpečovací zařízení – kompletní zkoušky 2. Položka neobsahuje: X 3. Způsob měření:</t>
  </si>
  <si>
    <t>102</t>
  </si>
  <si>
    <t>75E197</t>
  </si>
  <si>
    <t>PŘÍPRAVA A CELKOVÉ ZKOUŠKY PŘEJEZDOVÉHO ZABEZPEČOVACÍHO ZAŘÍZENÍ PRO JEDNU KOLEJ</t>
  </si>
  <si>
    <t>103</t>
  </si>
  <si>
    <t>R75E1C7</t>
  </si>
  <si>
    <t>PROTOKOL UTZ</t>
  </si>
  <si>
    <t>1. Položka obsahuje: – protokol autorizovanou osobou podle požadavku ČSN, včetně hodnocení 2. Položka neobsahuje: X 3. Způsob měření:</t>
  </si>
  <si>
    <t>104</t>
  </si>
  <si>
    <t>75E127</t>
  </si>
  <si>
    <t>CELKOVÁ PROHLÍDKA ZAŘÍZENÍ A VYHOTOVENÍ REVIZNÍ ZPRÁVY</t>
  </si>
  <si>
    <t>105</t>
  </si>
  <si>
    <t>75E1B7</t>
  </si>
  <si>
    <t>REGULACE A ZKOUŠENÍ ZABEZPEČOVACÍHO ZAŘÍZENÍ</t>
  </si>
  <si>
    <t>106</t>
  </si>
  <si>
    <t>747703</t>
  </si>
  <si>
    <t>ZKUŠEBNÍ PROVOZ</t>
  </si>
  <si>
    <t>107</t>
  </si>
  <si>
    <t>R75E226</t>
  </si>
  <si>
    <t>KOMPLETNÍ GEODETICKÉ PRÁCE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</si>
  <si>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</t>
  </si>
  <si>
    <t>108</t>
  </si>
  <si>
    <t>R2940</t>
  </si>
  <si>
    <t>OSTATNÍ POŽADAVKY - VYPRACOVÁNÍ REALIZAČNÍ DOKUMENTACE STAVBY</t>
  </si>
  <si>
    <t>Vypracování kompletní realizační (montážní) dokumentace technologické části. Položka zahrnuje veškeré činnosti nezbytné k vypracování montážní dokumentace dle typových výkresů technologického zařízení v předepsaném rozsahu a počtu</t>
  </si>
  <si>
    <t>PN</t>
  </si>
  <si>
    <t>Počítače náprav</t>
  </si>
  <si>
    <t>80</t>
  </si>
  <si>
    <t>R75C931</t>
  </si>
  <si>
    <t>SKŘÍŇ S POČÍTAČI NÁPRAV 4 BODY/2 ÚSEKY - DODÁVKA</t>
  </si>
  <si>
    <t>z výkresu č. 500 a TZ</t>
  </si>
  <si>
    <t>1. Položka obsahuje: – dodávka skříně s počítači náprav 4 body/2 úseky včetně potřebného pomocného materiálu a dopravy do staveništního skladu – dodávku skříně s počítači náprav 4 body/2 úseky do stavědlové ústředny včetně skříně podle určení a pomocného materiálu, dopravu do staveništního skladu 2. Položka neobsahuje: X 3. Způsob měření:</t>
  </si>
  <si>
    <t>81</t>
  </si>
  <si>
    <t>R75C937</t>
  </si>
  <si>
    <t>SKŘÍŇ S POČÍTAČI NÁPRAV 4 BODY/2 ÚSEKY - MONTÁŽ</t>
  </si>
  <si>
    <t>1. Položka obsahuje: – montáž skříně s počítači náprav 4 body/2 úseky, osazení vnitřních prvků skříně, přezkoušení – montáž skříně s počítači náprav 4 bodů/2 úseky se všemi pomocnými a doplňujícími pracemi a součástmi, případné použití mechanizmů, včetně dopravy ze skladu k místu montáže 2. Položka neobsahuje: X 3. Způsob měření:</t>
  </si>
  <si>
    <t>E.1.3</t>
  </si>
  <si>
    <t>Železniční přejezdy</t>
  </si>
  <si>
    <t xml:space="preserve">  SO 11-30-01</t>
  </si>
  <si>
    <t>Úprava chodníku u přejezdu P5678 – investice Správy železnic, státní organizace</t>
  </si>
  <si>
    <t>SO 11-30-01</t>
  </si>
  <si>
    <t>Komunikace</t>
  </si>
  <si>
    <t>R56330</t>
  </si>
  <si>
    <t>VOZOVKOVÉ VRSTVY ZE ŠTĚRKODRTI</t>
  </si>
  <si>
    <t>z výkresu č. 2_003 a TZ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</si>
  <si>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</si>
  <si>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R574A03</t>
  </si>
  <si>
    <t>ASFALTOVÝ BETON PRO OBRUSNÉ VRSTVY ACO 11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</si>
  <si>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</t>
  </si>
  <si>
    <t>R574C06</t>
  </si>
  <si>
    <t>ASFALTOVÝ BETON PRO LOŽNÍ VRSTVY ACL 16+, 16S</t>
  </si>
  <si>
    <t>R5740E6</t>
  </si>
  <si>
    <t>ASFALTOVÝ BETON PRO PODKLADNÍ VRSTVY ACP 16+, 16S</t>
  </si>
  <si>
    <t>572211</t>
  </si>
  <si>
    <t>SPOJOVACÍ POSTŘIK Z ASFALTU DO 0,5KG/M2</t>
  </si>
  <si>
    <t>R931322</t>
  </si>
  <si>
    <t>TĚSNĚNÍ DILATAČ SPAR ASF ZÁLIVKOU MODIFIK PRŮŘ DO 200MM2</t>
  </si>
  <si>
    <t>položka zahrnuje dodávku a osazení předepsaného materiálu, očištění ploch spáry před úpravou, očištění okolí spáry po úpravě</t>
  </si>
  <si>
    <t>R93818</t>
  </si>
  <si>
    <t>OČIŠTĚNÍ ASFALT VOZOVEK ZAMETENÍM</t>
  </si>
  <si>
    <t>položka zahrnuje očištění předepsaným způsobem včetně odklizení vzniklého odpadu</t>
  </si>
  <si>
    <t>R911DA3</t>
  </si>
  <si>
    <t>SVODIDLO ŽELEZOBETON. SE ZÁBRADLÍM, VÝŠ DO 1,0M - DEMONTÁŽ</t>
  </si>
  <si>
    <t>položka zahrnuje: - demontáž a odstranění zařízení, vč. naložení na dopravní prostředek</t>
  </si>
  <si>
    <t>R11352</t>
  </si>
  <si>
    <t>ODSTRANĚNÍ CHODNÍKOVÝCH A SILNIČNÍCH OBRUBNÍKŮ BETONOVÝCH</t>
  </si>
  <si>
    <t>odstranění silničních a chodníkových obrub, vč podkladního betonového lože.  Položka zahrnuje manipulaci s vybouranými hmotami vč. naložení na dopravní prostředek. Nezahrnuje poplatek za uložení na skládku</t>
  </si>
  <si>
    <t>R11317</t>
  </si>
  <si>
    <t>ODSTRAN KRYTU ZPEVNĚNÝCH PLOCH Z DLAŽEB KOSTEK</t>
  </si>
  <si>
    <t>Položka zahrnuje rozebrání krytu z dlažebních kostek, naložení vybourané suti na dopravní prostředek . Nezahrnuje dopravu na skládku ani poplatek za skládku.</t>
  </si>
  <si>
    <t>R11337</t>
  </si>
  <si>
    <t>ODSTRANĚNÍ PODKLADU ZPEVNĚNÝCH PLOCH Z DLAŽEBNÍCH KOSTEK</t>
  </si>
  <si>
    <t>Položka zahrnuje odstranění podkladu krytu z dlažebních kostek, naložení odstraněného materiálu na dopravní prostředek. nezahrnuje dopravu na skládku ani poplatky za uložení na skládku.</t>
  </si>
  <si>
    <t>R11313</t>
  </si>
  <si>
    <t>ODSTRANĚNÍ KRYTU ZPEVNĚNÝCH PLOCH S ASFALTOVÝM POJIVEM</t>
  </si>
  <si>
    <t>Položka zahrnuje vybourání krytu s asfaltovým pojivem za použití adekvátní mechanizace, veškerou manipulaci s vybouranou sutí, přidružené práce..</t>
  </si>
  <si>
    <t>R11333</t>
  </si>
  <si>
    <t>ODSTRANĚNÍ PODKLADU ZPEVNĚNÝCH PLOCH S ASFALT POJIVEM</t>
  </si>
  <si>
    <t>Položka zahrnuje odstranění podkladu zpevněné plochy s asfaltovým pojivem, naložení odstraněného materiálu na dopravní prostředek. nezahrnuje dopravu na skládku ani poplatky za uložení na skládku.</t>
  </si>
  <si>
    <t>R015130</t>
  </si>
  <si>
    <t>912</t>
  </si>
  <si>
    <t>POPLATKY ZA LIKVIDACŮ ODPADŮ NEKONTAMINOVANÝCH - 17 03 02 VYBOURANÝ ASFALTOVÝ BETON BEZ DEHTU, VČETNĚ DOPRAVY</t>
  </si>
  <si>
    <t>R015330</t>
  </si>
  <si>
    <t>901</t>
  </si>
  <si>
    <t>POPLATKY ZA LIKVIDACŮ ODPADŮ NEKONTAMINOVANÝCH - 17 05 04 KAMENNÁ SUŤ, VČETNĚ DOPRAVY</t>
  </si>
  <si>
    <t>R93331</t>
  </si>
  <si>
    <t>STATICKÁ ZATĚŽOVACÍ ZKOUŠKA</t>
  </si>
  <si>
    <t>STATICKÁ ZATĚŽOVACÍ ZKOUŠKA - PROVEDENÍ ZKOUŠKY SE VŠEMI POMOCNÝMI PRACEMI, VČ. VÝSTUPŮ A VYHODNOCENÍ</t>
  </si>
  <si>
    <t>R3720</t>
  </si>
  <si>
    <t>POMOC PRÁCE ZAJIŠŤ NEBO ZŘÍZ REGULACI A OCHRANU DOPRAVY - DIO</t>
  </si>
  <si>
    <t>zahrnuje objednatelem povolené náklady na služby pro zhotovitele</t>
  </si>
  <si>
    <t>OSTATNÍ POŽADAVKY - INŽENÝRSKÉ PRÁCE</t>
  </si>
  <si>
    <t>NÁKLADY NA INŽENÝRSKÉ PRÁCE V PRŮBĚHU REALIZACE</t>
  </si>
  <si>
    <t>OST</t>
  </si>
  <si>
    <t>Ostatní práce</t>
  </si>
  <si>
    <t>R45152</t>
  </si>
  <si>
    <t>PODKLADNÍ A VÝPLŇOVÉ VRSTVY Z KAMENIVA DRCENÉHO</t>
  </si>
  <si>
    <t>položka zahrnuje dodávku předepsaného kameniva, mimostaveništní a vnitrostaveništní dopravu a jeho uložení  
není-li v zadávací dokumentaci uvedeno jinak, jedná se o nakupovaný materiál</t>
  </si>
  <si>
    <t>R917223</t>
  </si>
  <si>
    <t>SILNIČNÍ A CHODNÍKOVÉ OBRUBY Z BETONOVÝCH OBRUBNÍKŮ ŠÍŘ 100MM</t>
  </si>
  <si>
    <t>z výkresu č. 2_001, 2_003 a TZ</t>
  </si>
  <si>
    <t>Položka zahrnuje: dodání a pokládku betonových obrubníků o rozměrech předepsaných zadávací dokumentací</t>
  </si>
  <si>
    <t>R917224</t>
  </si>
  <si>
    <t>SILNIČNÍ A CHODNÍKOVÉ OBRUBY Z BETONOVÝCH OBRUBNÍKŮ ŠÍŘ 150MM</t>
  </si>
  <si>
    <t>R582601</t>
  </si>
  <si>
    <t>KRYTY Z BETON DLAŽDIC SE ZÁMKEM ŠEDÝCH TL 60MM BEZ LOŽE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</si>
  <si>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</si>
  <si>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R58260A</t>
  </si>
  <si>
    <t>KRYTY Z BETON DLAŽDIC SE ZÁMKEM BAREV RELIÉFNÍCH TL 60MM BEZ LOŽE</t>
  </si>
  <si>
    <t>R451312</t>
  </si>
  <si>
    <t>PODKLADNÍ A VÝPLŇOVÉ VRSTVY Z PROSTÉHO BETONU C12/15</t>
  </si>
  <si>
    <t>.-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výplň, těsnění  a tmelení spar a spojů,</t>
  </si>
  <si>
    <t>R18214</t>
  </si>
  <si>
    <t>TERÉNNÍ ÚPRAVY</t>
  </si>
  <si>
    <t>položka zahrnuje úpravu terénu do požadovaného profilu</t>
  </si>
  <si>
    <t>18234</t>
  </si>
  <si>
    <t>ROZPROSTŘENÍ ORNICE V ROVINĚ V TL DO 0,25M</t>
  </si>
  <si>
    <t>18331</t>
  </si>
  <si>
    <t>SADOVNICKÉ OBDĚLÁNÍ PŮDY</t>
  </si>
  <si>
    <t>18241</t>
  </si>
  <si>
    <t>ZALOŽENÍ TRÁVNÍKU RUČNÍM VÝSEVEM</t>
  </si>
  <si>
    <t>z výkresu č. 2_002 a TZ</t>
  </si>
  <si>
    <t>27231</t>
  </si>
  <si>
    <t>ZÁKLADY Z PROSTÉHO BETONU</t>
  </si>
  <si>
    <t>R348171</t>
  </si>
  <si>
    <t>ZÁBRADLÍ Z DÍLCŮ KOVOVÝCH S NÁTĚREM</t>
  </si>
  <si>
    <t>KG</t>
  </si>
  <si>
    <t>.- dílenská dokumentace, včetně technologického předpisu spojování, - dodání  materiálu  v požadované kvalitě a výroba konstrukce (včetně  pomůcek,  přípravků a prostředků pro výrobu) bez ohledu na náročnost a její hmotnost, - dodání spojovacího materiálu, - zřízení  montážních  a  dilatačních  spojů,  spar, včetně potřebných úprav, vložek, opracování, očištění a ošetření, - podpěr. konstr. a lešení všech druhů pro montáž konstrukcí i doplňkových, včetně požadovaných otvorů, ochranných a bezpečnostních opatření a základů pro tyto konstrukce a lešení, - montáž konstrukce na staveništi, včetně montážních prostředků a pomůcek a zednických výpomocí,                               - výplň, těsnění a tmelení spar a spojů, - všechny druhy ocelového kotvení, - dílenskou přejímku a montážní prohlídku, včetně požadovaných dokladů, - zřízení kotevních otvorů , nejsou-li částí jiné konstrukce, - osazení kotvení nebo přímo částí konstrukce do podpůrné konstrukce nebo do zeminy, -  - veškeré druhy protikorozní ochrany a nátěry konstrukcí, - zvláštní spojovací prostředky, rozebíratelnost konstrukce, - ochranná opatření před účinky bludných proudů - ochranu před přepětím.</t>
  </si>
  <si>
    <t>R33817A</t>
  </si>
  <si>
    <t>SLOUPKY OHRADNÍ A PLOTOVÉ Z DÍLCŮ KOVOVÝCH KOTVENÉ DO PATEK NEBO BERANĚNÉ - VÝŠKA 1,7M</t>
  </si>
  <si>
    <t>z výkresu č. 2_001 a TZ</t>
  </si>
  <si>
    <t>.- dodání a osazení předepsaného sloupku včetně PKO - případnou betonovou patku z předepsané třídy betonu - nutné zemní práce</t>
  </si>
  <si>
    <t>R915111</t>
  </si>
  <si>
    <t>VODOROVNÉ DOPRAVNÍ ZNAČENÍ BARVOU HLADKÉ - DODÁVKA A POKLÁDKA</t>
  </si>
  <si>
    <t>položka zahrnuje: - dodání a pokládku nátěrového materiálu- předznačení a reflexní úpravu</t>
  </si>
  <si>
    <t>919113</t>
  </si>
  <si>
    <t>ŘEZÁNÍ ASFALTOVÉHO KRYTU VOZOVEK TL DO 150MM</t>
  </si>
  <si>
    <t>SO 98-98</t>
  </si>
  <si>
    <t>Všeobecný objekt</t>
  </si>
  <si>
    <t xml:space="preserve">  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</si>
  <si>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</si>
  <si>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</si>
  <si>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</si>
  <si>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</si>
  <si>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</si>
  <si>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</si>
  <si>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</si>
  <si>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</si>
  <si>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</si>
  <si>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</si>
  <si>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</si>
  <si>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</si>
  <si>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</si>
  <si>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</si>
  <si>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</si>
  <si>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</si>
  <si>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</si>
  <si>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</si>
  <si>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</si>
  <si>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</si>
  <si>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</si>
  <si>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</si>
  <si>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</si>
  <si>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</si>
  <si>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Zajištění exkurze</t>
  </si>
  <si>
    <t>[bez vazby na CS]</t>
  </si>
  <si>
    <t>1 KPL</t>
  </si>
  <si>
    <t>Kompletní zajištění exkurze.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</si>
</sst>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</f>
      </c>
    </row>
    <row r="7" spans="2:3" ht="12.75" customHeight="1">
      <c r="B7" s="8" t="s">
        <v>7</v>
      </c>
      <c s="10">
        <f>0+E10+E12+E14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11-01-31'!K8+'PS 11-01-31'!M8</f>
      </c>
      <c s="14">
        <f>C11*0.21</f>
      </c>
      <c s="14">
        <f>C11+D11</f>
      </c>
      <c s="13">
        <f>'PS 11-01-31'!T7</f>
      </c>
    </row>
    <row r="12" spans="1:6" ht="12.75">
      <c r="A12" s="11" t="s">
        <v>453</v>
      </c>
      <c s="12" t="s">
        <v>454</v>
      </c>
      <c s="14">
        <f>0+C13</f>
      </c>
      <c s="14">
        <f>C12*0.21</f>
      </c>
      <c s="14">
        <f>0+E13</f>
      </c>
      <c s="13">
        <f>0+F13</f>
      </c>
    </row>
    <row r="13" spans="1:6" ht="25.5">
      <c r="A13" s="11" t="s">
        <v>455</v>
      </c>
      <c s="12" t="s">
        <v>456</v>
      </c>
      <c s="14">
        <f>'SO 11-30-01'!K8+'SO 11-30-01'!M8</f>
      </c>
      <c s="14">
        <f>C13*0.21</f>
      </c>
      <c s="14">
        <f>C13+D13</f>
      </c>
      <c s="13">
        <f>'SO 11-30-01'!T7</f>
      </c>
    </row>
    <row r="14" spans="1:6" ht="12.75">
      <c r="A14" s="11" t="s">
        <v>554</v>
      </c>
      <c s="12" t="s">
        <v>555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556</v>
      </c>
      <c s="12" t="s">
        <v>555</v>
      </c>
      <c s="14">
        <f>'SO 98-98'!K8+'SO 98-98'!M8</f>
      </c>
      <c s="14">
        <f>C15*0.21</f>
      </c>
      <c s="14">
        <f>C15+D15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COUNTIFS(L8:L432,"=0",A8:A432,"P")+COUNTIFS(L8:L432,"",A8:A432,"P")+SUM(Q8:Q432)</f>
      </c>
    </row>
    <row r="8" spans="1:13" ht="12.75">
      <c r="A8" t="s">
        <v>44</v>
      </c>
      <c r="C8" s="28" t="s">
        <v>45</v>
      </c>
      <c r="E8" s="30" t="s">
        <v>17</v>
      </c>
      <c r="J8" s="29">
        <f>0+J9+J74+J191+J280+J329+J390+J427</f>
      </c>
      <c s="29">
        <f>0+K9+K74+K191+K280+K329+K390+K427</f>
      </c>
      <c s="29">
        <f>0+L9+L74+L191+L280+L329+L390+L427</f>
      </c>
      <c s="29">
        <f>0+M9+M74+M191+M280+M329+M390+M427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0.032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15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57</v>
      </c>
    </row>
    <row r="21" spans="1:5" ht="38.2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73</v>
      </c>
    </row>
    <row r="25" spans="1:5" ht="12.75">
      <c r="A25" t="s">
        <v>58</v>
      </c>
      <c r="E25" s="39" t="s">
        <v>74</v>
      </c>
    </row>
    <row r="26" spans="1:16" ht="12.75">
      <c r="A26" t="s">
        <v>49</v>
      </c>
      <c s="34" t="s">
        <v>75</v>
      </c>
      <c s="34" t="s">
        <v>76</v>
      </c>
      <c s="35" t="s">
        <v>47</v>
      </c>
      <c s="6" t="s">
        <v>77</v>
      </c>
      <c s="36" t="s">
        <v>78</v>
      </c>
      <c s="37">
        <v>41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79</v>
      </c>
    </row>
    <row r="29" spans="1:5" ht="216.75">
      <c r="A29" t="s">
        <v>58</v>
      </c>
      <c r="E29" s="39" t="s">
        <v>80</v>
      </c>
    </row>
    <row r="30" spans="1:16" ht="12.75">
      <c r="A30" t="s">
        <v>49</v>
      </c>
      <c s="34" t="s">
        <v>81</v>
      </c>
      <c s="34" t="s">
        <v>82</v>
      </c>
      <c s="35" t="s">
        <v>47</v>
      </c>
      <c s="6" t="s">
        <v>83</v>
      </c>
      <c s="36" t="s">
        <v>78</v>
      </c>
      <c s="37">
        <v>8.96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84</v>
      </c>
    </row>
    <row r="33" spans="1:5" ht="216.75">
      <c r="A33" t="s">
        <v>58</v>
      </c>
      <c r="E33" s="39" t="s">
        <v>80</v>
      </c>
    </row>
    <row r="34" spans="1:16" ht="12.75">
      <c r="A34" t="s">
        <v>49</v>
      </c>
      <c s="34" t="s">
        <v>85</v>
      </c>
      <c s="34" t="s">
        <v>86</v>
      </c>
      <c s="35" t="s">
        <v>47</v>
      </c>
      <c s="6" t="s">
        <v>87</v>
      </c>
      <c s="36" t="s">
        <v>88</v>
      </c>
      <c s="37">
        <v>68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89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90</v>
      </c>
    </row>
    <row r="37" spans="1:5" ht="12.75">
      <c r="A37" t="s">
        <v>58</v>
      </c>
      <c r="E37" s="39" t="s">
        <v>91</v>
      </c>
    </row>
    <row r="38" spans="1:16" ht="25.5">
      <c r="A38" t="s">
        <v>49</v>
      </c>
      <c s="34" t="s">
        <v>92</v>
      </c>
      <c s="34" t="s">
        <v>93</v>
      </c>
      <c s="35" t="s">
        <v>47</v>
      </c>
      <c s="6" t="s">
        <v>94</v>
      </c>
      <c s="36" t="s">
        <v>88</v>
      </c>
      <c s="37">
        <v>32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25.5">
      <c r="A41" t="s">
        <v>58</v>
      </c>
      <c r="E41" s="39" t="s">
        <v>95</v>
      </c>
    </row>
    <row r="42" spans="1:16" ht="12.75">
      <c r="A42" t="s">
        <v>49</v>
      </c>
      <c s="34" t="s">
        <v>96</v>
      </c>
      <c s="34" t="s">
        <v>97</v>
      </c>
      <c s="35" t="s">
        <v>47</v>
      </c>
      <c s="6" t="s">
        <v>98</v>
      </c>
      <c s="36" t="s">
        <v>88</v>
      </c>
      <c s="37">
        <v>32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89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12.75">
      <c r="A45" t="s">
        <v>58</v>
      </c>
      <c r="E45" s="39" t="s">
        <v>91</v>
      </c>
    </row>
    <row r="46" spans="1:16" ht="12.75">
      <c r="A46" t="s">
        <v>49</v>
      </c>
      <c s="34" t="s">
        <v>99</v>
      </c>
      <c s="34" t="s">
        <v>100</v>
      </c>
      <c s="35" t="s">
        <v>47</v>
      </c>
      <c s="6" t="s">
        <v>101</v>
      </c>
      <c s="36" t="s">
        <v>78</v>
      </c>
      <c s="37">
        <v>39.84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102</v>
      </c>
    </row>
    <row r="49" spans="1:5" ht="153">
      <c r="A49" t="s">
        <v>58</v>
      </c>
      <c r="E49" s="39" t="s">
        <v>103</v>
      </c>
    </row>
    <row r="50" spans="1:16" ht="12.75">
      <c r="A50" t="s">
        <v>49</v>
      </c>
      <c s="34" t="s">
        <v>104</v>
      </c>
      <c s="34" t="s">
        <v>105</v>
      </c>
      <c s="35" t="s">
        <v>47</v>
      </c>
      <c s="6" t="s">
        <v>106</v>
      </c>
      <c s="36" t="s">
        <v>67</v>
      </c>
      <c s="37">
        <v>27.2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89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107</v>
      </c>
    </row>
    <row r="53" spans="1:5" ht="12.75">
      <c r="A53" t="s">
        <v>58</v>
      </c>
      <c r="E53" s="39" t="s">
        <v>91</v>
      </c>
    </row>
    <row r="54" spans="1:16" ht="12.75">
      <c r="A54" t="s">
        <v>49</v>
      </c>
      <c s="34" t="s">
        <v>108</v>
      </c>
      <c s="34" t="s">
        <v>109</v>
      </c>
      <c s="35" t="s">
        <v>47</v>
      </c>
      <c s="6" t="s">
        <v>110</v>
      </c>
      <c s="36" t="s">
        <v>88</v>
      </c>
      <c s="37">
        <v>79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89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91</v>
      </c>
    </row>
    <row r="58" spans="1:16" ht="12.75">
      <c r="A58" t="s">
        <v>49</v>
      </c>
      <c s="34" t="s">
        <v>111</v>
      </c>
      <c s="34" t="s">
        <v>112</v>
      </c>
      <c s="35" t="s">
        <v>47</v>
      </c>
      <c s="6" t="s">
        <v>113</v>
      </c>
      <c s="36" t="s">
        <v>62</v>
      </c>
      <c s="37">
        <v>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89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2.75">
      <c r="A61" t="s">
        <v>58</v>
      </c>
      <c r="E61" s="39" t="s">
        <v>91</v>
      </c>
    </row>
    <row r="62" spans="1:16" ht="25.5">
      <c r="A62" t="s">
        <v>49</v>
      </c>
      <c s="34" t="s">
        <v>114</v>
      </c>
      <c s="34" t="s">
        <v>115</v>
      </c>
      <c s="35" t="s">
        <v>47</v>
      </c>
      <c s="6" t="s">
        <v>116</v>
      </c>
      <c s="36" t="s">
        <v>62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89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12.75">
      <c r="A65" t="s">
        <v>58</v>
      </c>
      <c r="E65" s="39" t="s">
        <v>91</v>
      </c>
    </row>
    <row r="66" spans="1:16" ht="25.5">
      <c r="A66" t="s">
        <v>49</v>
      </c>
      <c s="34" t="s">
        <v>117</v>
      </c>
      <c s="34" t="s">
        <v>118</v>
      </c>
      <c s="35" t="s">
        <v>119</v>
      </c>
      <c s="6" t="s">
        <v>120</v>
      </c>
      <c s="36" t="s">
        <v>121</v>
      </c>
      <c s="37">
        <v>20.24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122</v>
      </c>
    </row>
    <row r="69" spans="1:5" ht="165.75">
      <c r="A69" t="s">
        <v>58</v>
      </c>
      <c r="E69" s="39" t="s">
        <v>123</v>
      </c>
    </row>
    <row r="70" spans="1:16" ht="25.5">
      <c r="A70" t="s">
        <v>49</v>
      </c>
      <c s="34" t="s">
        <v>124</v>
      </c>
      <c s="34" t="s">
        <v>125</v>
      </c>
      <c s="35" t="s">
        <v>126</v>
      </c>
      <c s="6" t="s">
        <v>127</v>
      </c>
      <c s="36" t="s">
        <v>121</v>
      </c>
      <c s="37">
        <v>0.06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128</v>
      </c>
    </row>
    <row r="73" spans="1:5" ht="165.75">
      <c r="A73" t="s">
        <v>58</v>
      </c>
      <c r="E73" s="39" t="s">
        <v>123</v>
      </c>
    </row>
    <row r="74" spans="1:13" ht="12.75">
      <c r="A74" t="s">
        <v>46</v>
      </c>
      <c r="C74" s="31" t="s">
        <v>27</v>
      </c>
      <c r="E74" s="33" t="s">
        <v>129</v>
      </c>
      <c r="J74" s="32">
        <f>0</f>
      </c>
      <c s="32">
        <f>0</f>
      </c>
      <c s="32">
        <f>0+L75+L79+L83+L87+L91+L95+L99+L103+L107+L111+L115+L119+L123+L127+L131+L135+L139+L143+L147+L151+L155+L159+L163+L167+L171+L175+L179+L183+L187</f>
      </c>
      <c s="32">
        <f>0+M75+M79+M83+M87+M91+M95+M99+M103+M107+M111+M115+M119+M123+M127+M131+M135+M139+M143+M147+M151+M155+M159+M163+M167+M171+M175+M179+M183+M187</f>
      </c>
    </row>
    <row r="75" spans="1:16" ht="12.75">
      <c r="A75" t="s">
        <v>49</v>
      </c>
      <c s="34" t="s">
        <v>130</v>
      </c>
      <c s="34" t="s">
        <v>131</v>
      </c>
      <c s="35" t="s">
        <v>47</v>
      </c>
      <c s="6" t="s">
        <v>132</v>
      </c>
      <c s="36" t="s">
        <v>133</v>
      </c>
      <c s="37">
        <v>2.052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134</v>
      </c>
    </row>
    <row r="78" spans="1:5" ht="25.5">
      <c r="A78" t="s">
        <v>58</v>
      </c>
      <c r="E78" s="39" t="s">
        <v>135</v>
      </c>
    </row>
    <row r="79" spans="1:16" ht="12.75">
      <c r="A79" t="s">
        <v>49</v>
      </c>
      <c s="34" t="s">
        <v>136</v>
      </c>
      <c s="34" t="s">
        <v>137</v>
      </c>
      <c s="35" t="s">
        <v>47</v>
      </c>
      <c s="6" t="s">
        <v>138</v>
      </c>
      <c s="36" t="s">
        <v>133</v>
      </c>
      <c s="37">
        <v>1.32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139</v>
      </c>
    </row>
    <row r="82" spans="1:5" ht="25.5">
      <c r="A82" t="s">
        <v>58</v>
      </c>
      <c r="E82" s="39" t="s">
        <v>135</v>
      </c>
    </row>
    <row r="83" spans="1:16" ht="12.75">
      <c r="A83" t="s">
        <v>49</v>
      </c>
      <c s="34" t="s">
        <v>140</v>
      </c>
      <c s="34" t="s">
        <v>141</v>
      </c>
      <c s="35" t="s">
        <v>47</v>
      </c>
      <c s="6" t="s">
        <v>142</v>
      </c>
      <c s="36" t="s">
        <v>133</v>
      </c>
      <c s="37">
        <v>2.052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89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134</v>
      </c>
    </row>
    <row r="86" spans="1:5" ht="12.75">
      <c r="A86" t="s">
        <v>58</v>
      </c>
      <c r="E86" s="39" t="s">
        <v>91</v>
      </c>
    </row>
    <row r="87" spans="1:16" ht="12.75">
      <c r="A87" t="s">
        <v>49</v>
      </c>
      <c s="34" t="s">
        <v>143</v>
      </c>
      <c s="34" t="s">
        <v>144</v>
      </c>
      <c s="35" t="s">
        <v>47</v>
      </c>
      <c s="6" t="s">
        <v>145</v>
      </c>
      <c s="36" t="s">
        <v>133</v>
      </c>
      <c s="37">
        <v>1.32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89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139</v>
      </c>
    </row>
    <row r="90" spans="1:5" ht="12.75">
      <c r="A90" t="s">
        <v>58</v>
      </c>
      <c r="E90" s="39" t="s">
        <v>91</v>
      </c>
    </row>
    <row r="91" spans="1:16" ht="25.5">
      <c r="A91" t="s">
        <v>49</v>
      </c>
      <c s="34" t="s">
        <v>146</v>
      </c>
      <c s="34" t="s">
        <v>147</v>
      </c>
      <c s="35" t="s">
        <v>47</v>
      </c>
      <c s="6" t="s">
        <v>148</v>
      </c>
      <c s="36" t="s">
        <v>62</v>
      </c>
      <c s="37">
        <v>12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89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149</v>
      </c>
    </row>
    <row r="94" spans="1:5" ht="12.75">
      <c r="A94" t="s">
        <v>58</v>
      </c>
      <c r="E94" s="39" t="s">
        <v>91</v>
      </c>
    </row>
    <row r="95" spans="1:16" ht="25.5">
      <c r="A95" t="s">
        <v>49</v>
      </c>
      <c s="34" t="s">
        <v>150</v>
      </c>
      <c s="34" t="s">
        <v>151</v>
      </c>
      <c s="35" t="s">
        <v>47</v>
      </c>
      <c s="6" t="s">
        <v>152</v>
      </c>
      <c s="36" t="s">
        <v>62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89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149</v>
      </c>
    </row>
    <row r="98" spans="1:5" ht="12.75">
      <c r="A98" t="s">
        <v>58</v>
      </c>
      <c r="E98" s="39" t="s">
        <v>91</v>
      </c>
    </row>
    <row r="99" spans="1:16" ht="12.75">
      <c r="A99" t="s">
        <v>49</v>
      </c>
      <c s="34" t="s">
        <v>153</v>
      </c>
      <c s="34" t="s">
        <v>154</v>
      </c>
      <c s="35" t="s">
        <v>47</v>
      </c>
      <c s="6" t="s">
        <v>155</v>
      </c>
      <c s="36" t="s">
        <v>156</v>
      </c>
      <c s="37">
        <v>0.005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89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157</v>
      </c>
    </row>
    <row r="102" spans="1:5" ht="12.75">
      <c r="A102" t="s">
        <v>58</v>
      </c>
      <c r="E102" s="39" t="s">
        <v>91</v>
      </c>
    </row>
    <row r="103" spans="1:16" ht="25.5">
      <c r="A103" t="s">
        <v>49</v>
      </c>
      <c s="34" t="s">
        <v>158</v>
      </c>
      <c s="34" t="s">
        <v>159</v>
      </c>
      <c s="35" t="s">
        <v>47</v>
      </c>
      <c s="6" t="s">
        <v>160</v>
      </c>
      <c s="36" t="s">
        <v>88</v>
      </c>
      <c s="37">
        <v>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89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149</v>
      </c>
    </row>
    <row r="106" spans="1:5" ht="63.75">
      <c r="A106" t="s">
        <v>58</v>
      </c>
      <c r="E106" s="39" t="s">
        <v>161</v>
      </c>
    </row>
    <row r="107" spans="1:16" ht="12.75">
      <c r="A107" t="s">
        <v>49</v>
      </c>
      <c s="34" t="s">
        <v>162</v>
      </c>
      <c s="34" t="s">
        <v>163</v>
      </c>
      <c s="35" t="s">
        <v>47</v>
      </c>
      <c s="6" t="s">
        <v>164</v>
      </c>
      <c s="36" t="s">
        <v>62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89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149</v>
      </c>
    </row>
    <row r="110" spans="1:5" ht="12.75">
      <c r="A110" t="s">
        <v>58</v>
      </c>
      <c r="E110" s="39" t="s">
        <v>91</v>
      </c>
    </row>
    <row r="111" spans="1:16" ht="12.75">
      <c r="A111" t="s">
        <v>49</v>
      </c>
      <c s="34" t="s">
        <v>165</v>
      </c>
      <c s="34" t="s">
        <v>166</v>
      </c>
      <c s="35" t="s">
        <v>47</v>
      </c>
      <c s="6" t="s">
        <v>167</v>
      </c>
      <c s="36" t="s">
        <v>168</v>
      </c>
      <c s="37">
        <v>130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149</v>
      </c>
    </row>
    <row r="114" spans="1:5" ht="38.25">
      <c r="A114" t="s">
        <v>58</v>
      </c>
      <c r="E114" s="39" t="s">
        <v>169</v>
      </c>
    </row>
    <row r="115" spans="1:16" ht="12.75">
      <c r="A115" t="s">
        <v>49</v>
      </c>
      <c s="34" t="s">
        <v>170</v>
      </c>
      <c s="34" t="s">
        <v>171</v>
      </c>
      <c s="35" t="s">
        <v>47</v>
      </c>
      <c s="6" t="s">
        <v>172</v>
      </c>
      <c s="36" t="s">
        <v>168</v>
      </c>
      <c s="37">
        <v>9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149</v>
      </c>
    </row>
    <row r="118" spans="1:5" ht="38.25">
      <c r="A118" t="s">
        <v>58</v>
      </c>
      <c r="E118" s="39" t="s">
        <v>173</v>
      </c>
    </row>
    <row r="119" spans="1:16" ht="12.75">
      <c r="A119" t="s">
        <v>49</v>
      </c>
      <c s="34" t="s">
        <v>174</v>
      </c>
      <c s="34" t="s">
        <v>175</v>
      </c>
      <c s="35" t="s">
        <v>47</v>
      </c>
      <c s="6" t="s">
        <v>176</v>
      </c>
      <c s="36" t="s">
        <v>88</v>
      </c>
      <c s="37">
        <v>20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149</v>
      </c>
    </row>
    <row r="122" spans="1:5" ht="38.25">
      <c r="A122" t="s">
        <v>58</v>
      </c>
      <c r="E122" s="39" t="s">
        <v>177</v>
      </c>
    </row>
    <row r="123" spans="1:16" ht="12.75">
      <c r="A123" t="s">
        <v>49</v>
      </c>
      <c s="34" t="s">
        <v>178</v>
      </c>
      <c s="34" t="s">
        <v>179</v>
      </c>
      <c s="35" t="s">
        <v>47</v>
      </c>
      <c s="6" t="s">
        <v>180</v>
      </c>
      <c s="36" t="s">
        <v>88</v>
      </c>
      <c s="37">
        <v>123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149</v>
      </c>
    </row>
    <row r="126" spans="1:5" ht="38.25">
      <c r="A126" t="s">
        <v>58</v>
      </c>
      <c r="E126" s="39" t="s">
        <v>177</v>
      </c>
    </row>
    <row r="127" spans="1:16" ht="12.75">
      <c r="A127" t="s">
        <v>49</v>
      </c>
      <c s="34" t="s">
        <v>181</v>
      </c>
      <c s="34" t="s">
        <v>182</v>
      </c>
      <c s="35" t="s">
        <v>47</v>
      </c>
      <c s="6" t="s">
        <v>183</v>
      </c>
      <c s="36" t="s">
        <v>88</v>
      </c>
      <c s="37">
        <v>10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149</v>
      </c>
    </row>
    <row r="130" spans="1:5" ht="38.25">
      <c r="A130" t="s">
        <v>58</v>
      </c>
      <c r="E130" s="39" t="s">
        <v>177</v>
      </c>
    </row>
    <row r="131" spans="1:16" ht="25.5">
      <c r="A131" t="s">
        <v>49</v>
      </c>
      <c s="34" t="s">
        <v>184</v>
      </c>
      <c s="34" t="s">
        <v>185</v>
      </c>
      <c s="35" t="s">
        <v>47</v>
      </c>
      <c s="6" t="s">
        <v>186</v>
      </c>
      <c s="36" t="s">
        <v>62</v>
      </c>
      <c s="37">
        <v>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89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149</v>
      </c>
    </row>
    <row r="134" spans="1:5" ht="12.75">
      <c r="A134" t="s">
        <v>58</v>
      </c>
      <c r="E134" s="39" t="s">
        <v>91</v>
      </c>
    </row>
    <row r="135" spans="1:16" ht="25.5">
      <c r="A135" t="s">
        <v>49</v>
      </c>
      <c s="34" t="s">
        <v>187</v>
      </c>
      <c s="34" t="s">
        <v>188</v>
      </c>
      <c s="35" t="s">
        <v>47</v>
      </c>
      <c s="6" t="s">
        <v>189</v>
      </c>
      <c s="36" t="s">
        <v>62</v>
      </c>
      <c s="37">
        <v>10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89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149</v>
      </c>
    </row>
    <row r="138" spans="1:5" ht="12.75">
      <c r="A138" t="s">
        <v>58</v>
      </c>
      <c r="E138" s="39" t="s">
        <v>91</v>
      </c>
    </row>
    <row r="139" spans="1:16" ht="25.5">
      <c r="A139" t="s">
        <v>49</v>
      </c>
      <c s="34" t="s">
        <v>190</v>
      </c>
      <c s="34" t="s">
        <v>191</v>
      </c>
      <c s="35" t="s">
        <v>47</v>
      </c>
      <c s="6" t="s">
        <v>192</v>
      </c>
      <c s="36" t="s">
        <v>62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89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149</v>
      </c>
    </row>
    <row r="142" spans="1:5" ht="12.75">
      <c r="A142" t="s">
        <v>58</v>
      </c>
      <c r="E142" s="39" t="s">
        <v>91</v>
      </c>
    </row>
    <row r="143" spans="1:16" ht="12.75">
      <c r="A143" t="s">
        <v>49</v>
      </c>
      <c s="34" t="s">
        <v>193</v>
      </c>
      <c s="34" t="s">
        <v>194</v>
      </c>
      <c s="35" t="s">
        <v>47</v>
      </c>
      <c s="6" t="s">
        <v>195</v>
      </c>
      <c s="36" t="s">
        <v>62</v>
      </c>
      <c s="37">
        <v>8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89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63</v>
      </c>
    </row>
    <row r="146" spans="1:5" ht="12.75">
      <c r="A146" t="s">
        <v>58</v>
      </c>
      <c r="E146" s="39" t="s">
        <v>91</v>
      </c>
    </row>
    <row r="147" spans="1:16" ht="12.75">
      <c r="A147" t="s">
        <v>49</v>
      </c>
      <c s="34" t="s">
        <v>196</v>
      </c>
      <c s="34" t="s">
        <v>197</v>
      </c>
      <c s="35" t="s">
        <v>47</v>
      </c>
      <c s="6" t="s">
        <v>198</v>
      </c>
      <c s="36" t="s">
        <v>62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89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63</v>
      </c>
    </row>
    <row r="150" spans="1:5" ht="12.75">
      <c r="A150" t="s">
        <v>58</v>
      </c>
      <c r="E150" s="39" t="s">
        <v>91</v>
      </c>
    </row>
    <row r="151" spans="1:16" ht="12.75">
      <c r="A151" t="s">
        <v>49</v>
      </c>
      <c s="34" t="s">
        <v>199</v>
      </c>
      <c s="34" t="s">
        <v>200</v>
      </c>
      <c s="35" t="s">
        <v>47</v>
      </c>
      <c s="6" t="s">
        <v>201</v>
      </c>
      <c s="36" t="s">
        <v>62</v>
      </c>
      <c s="37">
        <v>38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89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63</v>
      </c>
    </row>
    <row r="154" spans="1:5" ht="12.75">
      <c r="A154" t="s">
        <v>58</v>
      </c>
      <c r="E154" s="39" t="s">
        <v>91</v>
      </c>
    </row>
    <row r="155" spans="1:16" ht="12.75">
      <c r="A155" t="s">
        <v>49</v>
      </c>
      <c s="34" t="s">
        <v>202</v>
      </c>
      <c s="34" t="s">
        <v>203</v>
      </c>
      <c s="35" t="s">
        <v>47</v>
      </c>
      <c s="6" t="s">
        <v>204</v>
      </c>
      <c s="36" t="s">
        <v>62</v>
      </c>
      <c s="37">
        <v>16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89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63</v>
      </c>
    </row>
    <row r="158" spans="1:5" ht="12.75">
      <c r="A158" t="s">
        <v>58</v>
      </c>
      <c r="E158" s="39" t="s">
        <v>91</v>
      </c>
    </row>
    <row r="159" spans="1:16" ht="12.75">
      <c r="A159" t="s">
        <v>49</v>
      </c>
      <c s="34" t="s">
        <v>205</v>
      </c>
      <c s="34" t="s">
        <v>206</v>
      </c>
      <c s="35" t="s">
        <v>47</v>
      </c>
      <c s="6" t="s">
        <v>207</v>
      </c>
      <c s="36" t="s">
        <v>62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89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149</v>
      </c>
    </row>
    <row r="162" spans="1:5" ht="12.75">
      <c r="A162" t="s">
        <v>58</v>
      </c>
      <c r="E162" s="39" t="s">
        <v>91</v>
      </c>
    </row>
    <row r="163" spans="1:16" ht="12.75">
      <c r="A163" t="s">
        <v>49</v>
      </c>
      <c s="34" t="s">
        <v>208</v>
      </c>
      <c s="34" t="s">
        <v>209</v>
      </c>
      <c s="35" t="s">
        <v>47</v>
      </c>
      <c s="6" t="s">
        <v>210</v>
      </c>
      <c s="36" t="s">
        <v>62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89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149</v>
      </c>
    </row>
    <row r="166" spans="1:5" ht="12.75">
      <c r="A166" t="s">
        <v>58</v>
      </c>
      <c r="E166" s="39" t="s">
        <v>91</v>
      </c>
    </row>
    <row r="167" spans="1:16" ht="12.75">
      <c r="A167" t="s">
        <v>49</v>
      </c>
      <c s="34" t="s">
        <v>211</v>
      </c>
      <c s="34" t="s">
        <v>212</v>
      </c>
      <c s="35" t="s">
        <v>47</v>
      </c>
      <c s="6" t="s">
        <v>213</v>
      </c>
      <c s="36" t="s">
        <v>62</v>
      </c>
      <c s="37">
        <v>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89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63</v>
      </c>
    </row>
    <row r="170" spans="1:5" ht="12.75">
      <c r="A170" t="s">
        <v>58</v>
      </c>
      <c r="E170" s="39" t="s">
        <v>91</v>
      </c>
    </row>
    <row r="171" spans="1:16" ht="12.75">
      <c r="A171" t="s">
        <v>49</v>
      </c>
      <c s="34" t="s">
        <v>214</v>
      </c>
      <c s="34" t="s">
        <v>215</v>
      </c>
      <c s="35" t="s">
        <v>47</v>
      </c>
      <c s="6" t="s">
        <v>216</v>
      </c>
      <c s="36" t="s">
        <v>62</v>
      </c>
      <c s="37">
        <v>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89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63</v>
      </c>
    </row>
    <row r="174" spans="1:5" ht="12.75">
      <c r="A174" t="s">
        <v>58</v>
      </c>
      <c r="E174" s="39" t="s">
        <v>91</v>
      </c>
    </row>
    <row r="175" spans="1:16" ht="12.75">
      <c r="A175" t="s">
        <v>49</v>
      </c>
      <c s="34" t="s">
        <v>217</v>
      </c>
      <c s="34" t="s">
        <v>218</v>
      </c>
      <c s="35" t="s">
        <v>47</v>
      </c>
      <c s="6" t="s">
        <v>219</v>
      </c>
      <c s="36" t="s">
        <v>88</v>
      </c>
      <c s="37">
        <v>76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220</v>
      </c>
    </row>
    <row r="178" spans="1:5" ht="51">
      <c r="A178" t="s">
        <v>58</v>
      </c>
      <c r="E178" s="39" t="s">
        <v>221</v>
      </c>
    </row>
    <row r="179" spans="1:16" ht="12.75">
      <c r="A179" t="s">
        <v>49</v>
      </c>
      <c s="34" t="s">
        <v>222</v>
      </c>
      <c s="34" t="s">
        <v>223</v>
      </c>
      <c s="35" t="s">
        <v>47</v>
      </c>
      <c s="6" t="s">
        <v>224</v>
      </c>
      <c s="36" t="s">
        <v>62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89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220</v>
      </c>
    </row>
    <row r="182" spans="1:5" ht="12.75">
      <c r="A182" t="s">
        <v>58</v>
      </c>
      <c r="E182" s="39" t="s">
        <v>91</v>
      </c>
    </row>
    <row r="183" spans="1:16" ht="25.5">
      <c r="A183" t="s">
        <v>49</v>
      </c>
      <c s="34" t="s">
        <v>225</v>
      </c>
      <c s="34" t="s">
        <v>226</v>
      </c>
      <c s="35" t="s">
        <v>47</v>
      </c>
      <c s="6" t="s">
        <v>227</v>
      </c>
      <c s="36" t="s">
        <v>62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89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63</v>
      </c>
    </row>
    <row r="186" spans="1:5" ht="12.75">
      <c r="A186" t="s">
        <v>58</v>
      </c>
      <c r="E186" s="39" t="s">
        <v>91</v>
      </c>
    </row>
    <row r="187" spans="1:16" ht="12.75">
      <c r="A187" t="s">
        <v>49</v>
      </c>
      <c s="34" t="s">
        <v>228</v>
      </c>
      <c s="34" t="s">
        <v>229</v>
      </c>
      <c s="35" t="s">
        <v>47</v>
      </c>
      <c s="6" t="s">
        <v>230</v>
      </c>
      <c s="36" t="s">
        <v>62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63</v>
      </c>
    </row>
    <row r="190" spans="1:5" ht="12.75">
      <c r="A190" t="s">
        <v>58</v>
      </c>
      <c r="E190" s="39" t="s">
        <v>231</v>
      </c>
    </row>
    <row r="191" spans="1:13" ht="12.75">
      <c r="A191" t="s">
        <v>46</v>
      </c>
      <c r="C191" s="31" t="s">
        <v>26</v>
      </c>
      <c r="E191" s="33" t="s">
        <v>232</v>
      </c>
      <c r="J191" s="32">
        <f>0</f>
      </c>
      <c s="32">
        <f>0</f>
      </c>
      <c s="32">
        <f>0+L192+L196+L200+L204+L208+L212+L216+L220+L224+L228+L232+L236+L240+L244+L248+L252+L256+L260+L264+L268+L272+L276</f>
      </c>
      <c s="32">
        <f>0+M192+M196+M200+M204+M208+M212+M216+M220+M224+M228+M232+M236+M240+M244+M248+M252+M256+M260+M264+M268+M272+M276</f>
      </c>
    </row>
    <row r="192" spans="1:16" ht="12.75">
      <c r="A192" t="s">
        <v>49</v>
      </c>
      <c s="34" t="s">
        <v>233</v>
      </c>
      <c s="34" t="s">
        <v>234</v>
      </c>
      <c s="35" t="s">
        <v>47</v>
      </c>
      <c s="6" t="s">
        <v>235</v>
      </c>
      <c s="36" t="s">
        <v>62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53</v>
      </c>
      <c>
        <f>(M192*21)/100</f>
      </c>
      <c t="s">
        <v>27</v>
      </c>
    </row>
    <row r="193" spans="1:5" ht="12.75">
      <c r="A193" s="35" t="s">
        <v>54</v>
      </c>
      <c r="E193" s="39" t="s">
        <v>55</v>
      </c>
    </row>
    <row r="194" spans="1:5" ht="12.75">
      <c r="A194" s="35" t="s">
        <v>56</v>
      </c>
      <c r="E194" s="40" t="s">
        <v>236</v>
      </c>
    </row>
    <row r="195" spans="1:5" ht="51">
      <c r="A195" t="s">
        <v>58</v>
      </c>
      <c r="E195" s="39" t="s">
        <v>237</v>
      </c>
    </row>
    <row r="196" spans="1:16" ht="12.75">
      <c r="A196" t="s">
        <v>49</v>
      </c>
      <c s="34" t="s">
        <v>238</v>
      </c>
      <c s="34" t="s">
        <v>239</v>
      </c>
      <c s="35" t="s">
        <v>47</v>
      </c>
      <c s="6" t="s">
        <v>240</v>
      </c>
      <c s="36" t="s">
        <v>62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89</v>
      </c>
      <c>
        <f>(M196*21)/100</f>
      </c>
      <c t="s">
        <v>27</v>
      </c>
    </row>
    <row r="197" spans="1:5" ht="12.75">
      <c r="A197" s="35" t="s">
        <v>54</v>
      </c>
      <c r="E197" s="39" t="s">
        <v>55</v>
      </c>
    </row>
    <row r="198" spans="1:5" ht="12.75">
      <c r="A198" s="35" t="s">
        <v>56</v>
      </c>
      <c r="E198" s="40" t="s">
        <v>236</v>
      </c>
    </row>
    <row r="199" spans="1:5" ht="12.75">
      <c r="A199" t="s">
        <v>58</v>
      </c>
      <c r="E199" s="39" t="s">
        <v>91</v>
      </c>
    </row>
    <row r="200" spans="1:16" ht="12.75">
      <c r="A200" t="s">
        <v>49</v>
      </c>
      <c s="34" t="s">
        <v>241</v>
      </c>
      <c s="34" t="s">
        <v>242</v>
      </c>
      <c s="35" t="s">
        <v>47</v>
      </c>
      <c s="6" t="s">
        <v>243</v>
      </c>
      <c s="36" t="s">
        <v>62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53</v>
      </c>
      <c>
        <f>(M200*21)/100</f>
      </c>
      <c t="s">
        <v>27</v>
      </c>
    </row>
    <row r="201" spans="1:5" ht="12.75">
      <c r="A201" s="35" t="s">
        <v>54</v>
      </c>
      <c r="E201" s="39" t="s">
        <v>55</v>
      </c>
    </row>
    <row r="202" spans="1:5" ht="12.75">
      <c r="A202" s="35" t="s">
        <v>56</v>
      </c>
      <c r="E202" s="40" t="s">
        <v>236</v>
      </c>
    </row>
    <row r="203" spans="1:5" ht="12.75">
      <c r="A203" t="s">
        <v>58</v>
      </c>
      <c r="E203" s="39" t="s">
        <v>244</v>
      </c>
    </row>
    <row r="204" spans="1:16" ht="12.75">
      <c r="A204" t="s">
        <v>49</v>
      </c>
      <c s="34" t="s">
        <v>245</v>
      </c>
      <c s="34" t="s">
        <v>246</v>
      </c>
      <c s="35" t="s">
        <v>47</v>
      </c>
      <c s="6" t="s">
        <v>247</v>
      </c>
      <c s="36" t="s">
        <v>62</v>
      </c>
      <c s="37">
        <v>2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89</v>
      </c>
      <c>
        <f>(M204*21)/100</f>
      </c>
      <c t="s">
        <v>27</v>
      </c>
    </row>
    <row r="205" spans="1:5" ht="12.75">
      <c r="A205" s="35" t="s">
        <v>54</v>
      </c>
      <c r="E205" s="39" t="s">
        <v>55</v>
      </c>
    </row>
    <row r="206" spans="1:5" ht="12.75">
      <c r="A206" s="35" t="s">
        <v>56</v>
      </c>
      <c r="E206" s="40" t="s">
        <v>236</v>
      </c>
    </row>
    <row r="207" spans="1:5" ht="12.75">
      <c r="A207" t="s">
        <v>58</v>
      </c>
      <c r="E207" s="39" t="s">
        <v>91</v>
      </c>
    </row>
    <row r="208" spans="1:16" ht="12.75">
      <c r="A208" t="s">
        <v>49</v>
      </c>
      <c s="34" t="s">
        <v>248</v>
      </c>
      <c s="34" t="s">
        <v>249</v>
      </c>
      <c s="35" t="s">
        <v>47</v>
      </c>
      <c s="6" t="s">
        <v>250</v>
      </c>
      <c s="36" t="s">
        <v>62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55</v>
      </c>
    </row>
    <row r="210" spans="1:5" ht="12.75">
      <c r="A210" s="35" t="s">
        <v>56</v>
      </c>
      <c r="E210" s="40" t="s">
        <v>236</v>
      </c>
    </row>
    <row r="211" spans="1:5" ht="12.75">
      <c r="A211" t="s">
        <v>58</v>
      </c>
      <c r="E211" s="39" t="s">
        <v>250</v>
      </c>
    </row>
    <row r="212" spans="1:16" ht="12.75">
      <c r="A212" t="s">
        <v>49</v>
      </c>
      <c s="34" t="s">
        <v>251</v>
      </c>
      <c s="34" t="s">
        <v>252</v>
      </c>
      <c s="35" t="s">
        <v>47</v>
      </c>
      <c s="6" t="s">
        <v>253</v>
      </c>
      <c s="36" t="s">
        <v>62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53</v>
      </c>
      <c>
        <f>(M212*21)/100</f>
      </c>
      <c t="s">
        <v>27</v>
      </c>
    </row>
    <row r="213" spans="1:5" ht="12.75">
      <c r="A213" s="35" t="s">
        <v>54</v>
      </c>
      <c r="E213" s="39" t="s">
        <v>55</v>
      </c>
    </row>
    <row r="214" spans="1:5" ht="12.75">
      <c r="A214" s="35" t="s">
        <v>56</v>
      </c>
      <c r="E214" s="40" t="s">
        <v>236</v>
      </c>
    </row>
    <row r="215" spans="1:5" ht="51">
      <c r="A215" t="s">
        <v>58</v>
      </c>
      <c r="E215" s="39" t="s">
        <v>254</v>
      </c>
    </row>
    <row r="216" spans="1:16" ht="12.75">
      <c r="A216" t="s">
        <v>49</v>
      </c>
      <c s="34" t="s">
        <v>255</v>
      </c>
      <c s="34" t="s">
        <v>256</v>
      </c>
      <c s="35" t="s">
        <v>47</v>
      </c>
      <c s="6" t="s">
        <v>257</v>
      </c>
      <c s="36" t="s">
        <v>62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89</v>
      </c>
      <c>
        <f>(M216*21)/100</f>
      </c>
      <c t="s">
        <v>27</v>
      </c>
    </row>
    <row r="217" spans="1:5" ht="12.75">
      <c r="A217" s="35" t="s">
        <v>54</v>
      </c>
      <c r="E217" s="39" t="s">
        <v>55</v>
      </c>
    </row>
    <row r="218" spans="1:5" ht="12.75">
      <c r="A218" s="35" t="s">
        <v>56</v>
      </c>
      <c r="E218" s="40" t="s">
        <v>236</v>
      </c>
    </row>
    <row r="219" spans="1:5" ht="12.75">
      <c r="A219" t="s">
        <v>58</v>
      </c>
      <c r="E219" s="39" t="s">
        <v>91</v>
      </c>
    </row>
    <row r="220" spans="1:16" ht="25.5">
      <c r="A220" t="s">
        <v>49</v>
      </c>
      <c s="34" t="s">
        <v>258</v>
      </c>
      <c s="34" t="s">
        <v>259</v>
      </c>
      <c s="35" t="s">
        <v>47</v>
      </c>
      <c s="6" t="s">
        <v>260</v>
      </c>
      <c s="36" t="s">
        <v>62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27</v>
      </c>
    </row>
    <row r="221" spans="1:5" ht="12.75">
      <c r="A221" s="35" t="s">
        <v>54</v>
      </c>
      <c r="E221" s="39" t="s">
        <v>55</v>
      </c>
    </row>
    <row r="222" spans="1:5" ht="12.75">
      <c r="A222" s="35" t="s">
        <v>56</v>
      </c>
      <c r="E222" s="40" t="s">
        <v>236</v>
      </c>
    </row>
    <row r="223" spans="1:5" ht="63.75">
      <c r="A223" t="s">
        <v>58</v>
      </c>
      <c r="E223" s="39" t="s">
        <v>261</v>
      </c>
    </row>
    <row r="224" spans="1:16" ht="25.5">
      <c r="A224" t="s">
        <v>49</v>
      </c>
      <c s="34" t="s">
        <v>262</v>
      </c>
      <c s="34" t="s">
        <v>263</v>
      </c>
      <c s="35" t="s">
        <v>47</v>
      </c>
      <c s="6" t="s">
        <v>264</v>
      </c>
      <c s="36" t="s">
        <v>62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55</v>
      </c>
    </row>
    <row r="226" spans="1:5" ht="12.75">
      <c r="A226" s="35" t="s">
        <v>56</v>
      </c>
      <c r="E226" s="40" t="s">
        <v>236</v>
      </c>
    </row>
    <row r="227" spans="1:5" ht="63.75">
      <c r="A227" t="s">
        <v>58</v>
      </c>
      <c r="E227" s="39" t="s">
        <v>265</v>
      </c>
    </row>
    <row r="228" spans="1:16" ht="25.5">
      <c r="A228" t="s">
        <v>49</v>
      </c>
      <c s="34" t="s">
        <v>266</v>
      </c>
      <c s="34" t="s">
        <v>267</v>
      </c>
      <c s="35" t="s">
        <v>47</v>
      </c>
      <c s="6" t="s">
        <v>268</v>
      </c>
      <c s="36" t="s">
        <v>62</v>
      </c>
      <c s="37">
        <v>0.5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27</v>
      </c>
    </row>
    <row r="229" spans="1:5" ht="12.75">
      <c r="A229" s="35" t="s">
        <v>54</v>
      </c>
      <c r="E229" s="39" t="s">
        <v>55</v>
      </c>
    </row>
    <row r="230" spans="1:5" ht="12.75">
      <c r="A230" s="35" t="s">
        <v>56</v>
      </c>
      <c r="E230" s="40" t="s">
        <v>63</v>
      </c>
    </row>
    <row r="231" spans="1:5" ht="12.75">
      <c r="A231" t="s">
        <v>58</v>
      </c>
      <c r="E231" s="39" t="s">
        <v>91</v>
      </c>
    </row>
    <row r="232" spans="1:16" ht="25.5">
      <c r="A232" t="s">
        <v>49</v>
      </c>
      <c s="34" t="s">
        <v>269</v>
      </c>
      <c s="34" t="s">
        <v>270</v>
      </c>
      <c s="35" t="s">
        <v>47</v>
      </c>
      <c s="6" t="s">
        <v>271</v>
      </c>
      <c s="36" t="s">
        <v>62</v>
      </c>
      <c s="37">
        <v>0.5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55</v>
      </c>
    </row>
    <row r="234" spans="1:5" ht="12.75">
      <c r="A234" s="35" t="s">
        <v>56</v>
      </c>
      <c r="E234" s="40" t="s">
        <v>63</v>
      </c>
    </row>
    <row r="235" spans="1:5" ht="12.75">
      <c r="A235" t="s">
        <v>58</v>
      </c>
      <c r="E235" s="39" t="s">
        <v>91</v>
      </c>
    </row>
    <row r="236" spans="1:16" ht="25.5">
      <c r="A236" t="s">
        <v>49</v>
      </c>
      <c s="34" t="s">
        <v>272</v>
      </c>
      <c s="34" t="s">
        <v>273</v>
      </c>
      <c s="35" t="s">
        <v>47</v>
      </c>
      <c s="6" t="s">
        <v>274</v>
      </c>
      <c s="36" t="s">
        <v>62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275</v>
      </c>
      <c>
        <f>(M236*21)/100</f>
      </c>
      <c t="s">
        <v>27</v>
      </c>
    </row>
    <row r="237" spans="1:5" ht="12.75">
      <c r="A237" s="35" t="s">
        <v>54</v>
      </c>
      <c r="E237" s="39" t="s">
        <v>55</v>
      </c>
    </row>
    <row r="238" spans="1:5" ht="12.75">
      <c r="A238" s="35" t="s">
        <v>56</v>
      </c>
      <c r="E238" s="40" t="s">
        <v>63</v>
      </c>
    </row>
    <row r="239" spans="1:5" ht="12.75">
      <c r="A239" t="s">
        <v>58</v>
      </c>
      <c r="E239" s="39" t="s">
        <v>91</v>
      </c>
    </row>
    <row r="240" spans="1:16" ht="25.5">
      <c r="A240" t="s">
        <v>49</v>
      </c>
      <c s="34" t="s">
        <v>276</v>
      </c>
      <c s="34" t="s">
        <v>277</v>
      </c>
      <c s="35" t="s">
        <v>47</v>
      </c>
      <c s="6" t="s">
        <v>278</v>
      </c>
      <c s="36" t="s">
        <v>62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275</v>
      </c>
      <c>
        <f>(M240*21)/100</f>
      </c>
      <c t="s">
        <v>27</v>
      </c>
    </row>
    <row r="241" spans="1:5" ht="12.75">
      <c r="A241" s="35" t="s">
        <v>54</v>
      </c>
      <c r="E241" s="39" t="s">
        <v>55</v>
      </c>
    </row>
    <row r="242" spans="1:5" ht="12.75">
      <c r="A242" s="35" t="s">
        <v>56</v>
      </c>
      <c r="E242" s="40" t="s">
        <v>63</v>
      </c>
    </row>
    <row r="243" spans="1:5" ht="12.75">
      <c r="A243" t="s">
        <v>58</v>
      </c>
      <c r="E243" s="39" t="s">
        <v>91</v>
      </c>
    </row>
    <row r="244" spans="1:16" ht="12.75">
      <c r="A244" t="s">
        <v>49</v>
      </c>
      <c s="34" t="s">
        <v>279</v>
      </c>
      <c s="34" t="s">
        <v>280</v>
      </c>
      <c s="35" t="s">
        <v>47</v>
      </c>
      <c s="6" t="s">
        <v>281</v>
      </c>
      <c s="36" t="s">
        <v>62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89</v>
      </c>
      <c>
        <f>(M244*21)/100</f>
      </c>
      <c t="s">
        <v>27</v>
      </c>
    </row>
    <row r="245" spans="1:5" ht="12.75">
      <c r="A245" s="35" t="s">
        <v>54</v>
      </c>
      <c r="E245" s="39" t="s">
        <v>55</v>
      </c>
    </row>
    <row r="246" spans="1:5" ht="12.75">
      <c r="A246" s="35" t="s">
        <v>56</v>
      </c>
      <c r="E246" s="40" t="s">
        <v>236</v>
      </c>
    </row>
    <row r="247" spans="1:5" ht="12.75">
      <c r="A247" t="s">
        <v>58</v>
      </c>
      <c r="E247" s="39" t="s">
        <v>91</v>
      </c>
    </row>
    <row r="248" spans="1:16" ht="12.75">
      <c r="A248" t="s">
        <v>49</v>
      </c>
      <c s="34" t="s">
        <v>282</v>
      </c>
      <c s="34" t="s">
        <v>283</v>
      </c>
      <c s="35" t="s">
        <v>47</v>
      </c>
      <c s="6" t="s">
        <v>284</v>
      </c>
      <c s="36" t="s">
        <v>62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89</v>
      </c>
      <c>
        <f>(M248*21)/100</f>
      </c>
      <c t="s">
        <v>27</v>
      </c>
    </row>
    <row r="249" spans="1:5" ht="12.75">
      <c r="A249" s="35" t="s">
        <v>54</v>
      </c>
      <c r="E249" s="39" t="s">
        <v>55</v>
      </c>
    </row>
    <row r="250" spans="1:5" ht="12.75">
      <c r="A250" s="35" t="s">
        <v>56</v>
      </c>
      <c r="E250" s="40" t="s">
        <v>236</v>
      </c>
    </row>
    <row r="251" spans="1:5" ht="12.75">
      <c r="A251" t="s">
        <v>58</v>
      </c>
      <c r="E251" s="39" t="s">
        <v>91</v>
      </c>
    </row>
    <row r="252" spans="1:16" ht="12.75">
      <c r="A252" t="s">
        <v>49</v>
      </c>
      <c s="34" t="s">
        <v>285</v>
      </c>
      <c s="34" t="s">
        <v>286</v>
      </c>
      <c s="35" t="s">
        <v>47</v>
      </c>
      <c s="6" t="s">
        <v>287</v>
      </c>
      <c s="36" t="s">
        <v>62</v>
      </c>
      <c s="37">
        <v>3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89</v>
      </c>
      <c>
        <f>(M252*21)/100</f>
      </c>
      <c t="s">
        <v>27</v>
      </c>
    </row>
    <row r="253" spans="1:5" ht="12.75">
      <c r="A253" s="35" t="s">
        <v>54</v>
      </c>
      <c r="E253" s="39" t="s">
        <v>55</v>
      </c>
    </row>
    <row r="254" spans="1:5" ht="12.75">
      <c r="A254" s="35" t="s">
        <v>56</v>
      </c>
      <c r="E254" s="40" t="s">
        <v>236</v>
      </c>
    </row>
    <row r="255" spans="1:5" ht="12.75">
      <c r="A255" t="s">
        <v>58</v>
      </c>
      <c r="E255" s="39" t="s">
        <v>91</v>
      </c>
    </row>
    <row r="256" spans="1:16" ht="12.75">
      <c r="A256" t="s">
        <v>49</v>
      </c>
      <c s="34" t="s">
        <v>288</v>
      </c>
      <c s="34" t="s">
        <v>289</v>
      </c>
      <c s="35" t="s">
        <v>47</v>
      </c>
      <c s="6" t="s">
        <v>290</v>
      </c>
      <c s="36" t="s">
        <v>72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53</v>
      </c>
      <c>
        <f>(M256*21)/100</f>
      </c>
      <c t="s">
        <v>27</v>
      </c>
    </row>
    <row r="257" spans="1:5" ht="12.75">
      <c r="A257" s="35" t="s">
        <v>54</v>
      </c>
      <c r="E257" s="39" t="s">
        <v>55</v>
      </c>
    </row>
    <row r="258" spans="1:5" ht="12.75">
      <c r="A258" s="35" t="s">
        <v>56</v>
      </c>
      <c r="E258" s="40" t="s">
        <v>63</v>
      </c>
    </row>
    <row r="259" spans="1:5" ht="12.75">
      <c r="A259" t="s">
        <v>58</v>
      </c>
      <c r="E259" s="39" t="s">
        <v>290</v>
      </c>
    </row>
    <row r="260" spans="1:16" ht="12.75">
      <c r="A260" t="s">
        <v>49</v>
      </c>
      <c s="34" t="s">
        <v>291</v>
      </c>
      <c s="34" t="s">
        <v>292</v>
      </c>
      <c s="35" t="s">
        <v>47</v>
      </c>
      <c s="6" t="s">
        <v>293</v>
      </c>
      <c s="36" t="s">
        <v>62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53</v>
      </c>
      <c>
        <f>(M260*21)/100</f>
      </c>
      <c t="s">
        <v>27</v>
      </c>
    </row>
    <row r="261" spans="1:5" ht="12.75">
      <c r="A261" s="35" t="s">
        <v>54</v>
      </c>
      <c r="E261" s="39" t="s">
        <v>55</v>
      </c>
    </row>
    <row r="262" spans="1:5" ht="12.75">
      <c r="A262" s="35" t="s">
        <v>56</v>
      </c>
      <c r="E262" s="40" t="s">
        <v>63</v>
      </c>
    </row>
    <row r="263" spans="1:5" ht="12.75">
      <c r="A263" t="s">
        <v>58</v>
      </c>
      <c r="E263" s="39" t="s">
        <v>293</v>
      </c>
    </row>
    <row r="264" spans="1:16" ht="12.75">
      <c r="A264" t="s">
        <v>49</v>
      </c>
      <c s="34" t="s">
        <v>294</v>
      </c>
      <c s="34" t="s">
        <v>295</v>
      </c>
      <c s="35" t="s">
        <v>47</v>
      </c>
      <c s="6" t="s">
        <v>296</v>
      </c>
      <c s="36" t="s">
        <v>72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27</v>
      </c>
    </row>
    <row r="265" spans="1:5" ht="12.75">
      <c r="A265" s="35" t="s">
        <v>54</v>
      </c>
      <c r="E265" s="39" t="s">
        <v>55</v>
      </c>
    </row>
    <row r="266" spans="1:5" ht="12.75">
      <c r="A266" s="35" t="s">
        <v>56</v>
      </c>
      <c r="E266" s="40" t="s">
        <v>63</v>
      </c>
    </row>
    <row r="267" spans="1:5" ht="12.75">
      <c r="A267" t="s">
        <v>58</v>
      </c>
      <c r="E267" s="39" t="s">
        <v>297</v>
      </c>
    </row>
    <row r="268" spans="1:16" ht="12.75">
      <c r="A268" t="s">
        <v>49</v>
      </c>
      <c s="34" t="s">
        <v>298</v>
      </c>
      <c s="34" t="s">
        <v>299</v>
      </c>
      <c s="35" t="s">
        <v>47</v>
      </c>
      <c s="6" t="s">
        <v>300</v>
      </c>
      <c s="36" t="s">
        <v>72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53</v>
      </c>
      <c>
        <f>(M268*21)/100</f>
      </c>
      <c t="s">
        <v>27</v>
      </c>
    </row>
    <row r="269" spans="1:5" ht="12.75">
      <c r="A269" s="35" t="s">
        <v>54</v>
      </c>
      <c r="E269" s="39" t="s">
        <v>55</v>
      </c>
    </row>
    <row r="270" spans="1:5" ht="12.75">
      <c r="A270" s="35" t="s">
        <v>56</v>
      </c>
      <c r="E270" s="40" t="s">
        <v>63</v>
      </c>
    </row>
    <row r="271" spans="1:5" ht="12.75">
      <c r="A271" t="s">
        <v>58</v>
      </c>
      <c r="E271" s="39" t="s">
        <v>297</v>
      </c>
    </row>
    <row r="272" spans="1:16" ht="12.75">
      <c r="A272" t="s">
        <v>49</v>
      </c>
      <c s="34" t="s">
        <v>301</v>
      </c>
      <c s="34" t="s">
        <v>302</v>
      </c>
      <c s="35" t="s">
        <v>47</v>
      </c>
      <c s="6" t="s">
        <v>303</v>
      </c>
      <c s="36" t="s">
        <v>72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53</v>
      </c>
      <c>
        <f>(M272*21)/100</f>
      </c>
      <c t="s">
        <v>27</v>
      </c>
    </row>
    <row r="273" spans="1:5" ht="12.75">
      <c r="A273" s="35" t="s">
        <v>54</v>
      </c>
      <c r="E273" s="39" t="s">
        <v>55</v>
      </c>
    </row>
    <row r="274" spans="1:5" ht="12.75">
      <c r="A274" s="35" t="s">
        <v>56</v>
      </c>
      <c r="E274" s="40" t="s">
        <v>63</v>
      </c>
    </row>
    <row r="275" spans="1:5" ht="12.75">
      <c r="A275" t="s">
        <v>58</v>
      </c>
      <c r="E275" s="39" t="s">
        <v>297</v>
      </c>
    </row>
    <row r="276" spans="1:16" ht="12.75">
      <c r="A276" t="s">
        <v>49</v>
      </c>
      <c s="34" t="s">
        <v>304</v>
      </c>
      <c s="34" t="s">
        <v>305</v>
      </c>
      <c s="35" t="s">
        <v>47</v>
      </c>
      <c s="6" t="s">
        <v>306</v>
      </c>
      <c s="36" t="s">
        <v>72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53</v>
      </c>
      <c>
        <f>(M276*21)/100</f>
      </c>
      <c t="s">
        <v>27</v>
      </c>
    </row>
    <row r="277" spans="1:5" ht="12.75">
      <c r="A277" s="35" t="s">
        <v>54</v>
      </c>
      <c r="E277" s="39" t="s">
        <v>55</v>
      </c>
    </row>
    <row r="278" spans="1:5" ht="12.75">
      <c r="A278" s="35" t="s">
        <v>56</v>
      </c>
      <c r="E278" s="40" t="s">
        <v>63</v>
      </c>
    </row>
    <row r="279" spans="1:5" ht="25.5">
      <c r="A279" t="s">
        <v>58</v>
      </c>
      <c r="E279" s="39" t="s">
        <v>307</v>
      </c>
    </row>
    <row r="280" spans="1:13" ht="12.75">
      <c r="A280" t="s">
        <v>46</v>
      </c>
      <c r="C280" s="31" t="s">
        <v>69</v>
      </c>
      <c r="E280" s="33" t="s">
        <v>308</v>
      </c>
      <c r="J280" s="32">
        <f>0</f>
      </c>
      <c s="32">
        <f>0</f>
      </c>
      <c s="32">
        <f>0+L281+L285+L289+L293+L297+L301+L305+L309+L313+L317+L321+L325</f>
      </c>
      <c s="32">
        <f>0+M281+M285+M289+M293+M297+M301+M305+M309+M313+M317+M321+M325</f>
      </c>
    </row>
    <row r="281" spans="1:16" ht="25.5">
      <c r="A281" t="s">
        <v>49</v>
      </c>
      <c s="34" t="s">
        <v>309</v>
      </c>
      <c s="34" t="s">
        <v>310</v>
      </c>
      <c s="35" t="s">
        <v>47</v>
      </c>
      <c s="6" t="s">
        <v>311</v>
      </c>
      <c s="36" t="s">
        <v>62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89</v>
      </c>
      <c>
        <f>(M281*21)/100</f>
      </c>
      <c t="s">
        <v>27</v>
      </c>
    </row>
    <row r="282" spans="1:5" ht="12.75">
      <c r="A282" s="35" t="s">
        <v>54</v>
      </c>
      <c r="E282" s="39" t="s">
        <v>55</v>
      </c>
    </row>
    <row r="283" spans="1:5" ht="12.75">
      <c r="A283" s="35" t="s">
        <v>56</v>
      </c>
      <c r="E283" s="40" t="s">
        <v>312</v>
      </c>
    </row>
    <row r="284" spans="1:5" ht="12.75">
      <c r="A284" t="s">
        <v>58</v>
      </c>
      <c r="E284" s="39" t="s">
        <v>91</v>
      </c>
    </row>
    <row r="285" spans="1:16" ht="12.75">
      <c r="A285" t="s">
        <v>49</v>
      </c>
      <c s="34" t="s">
        <v>313</v>
      </c>
      <c s="34" t="s">
        <v>314</v>
      </c>
      <c s="35" t="s">
        <v>47</v>
      </c>
      <c s="6" t="s">
        <v>315</v>
      </c>
      <c s="36" t="s">
        <v>62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89</v>
      </c>
      <c>
        <f>(M285*21)/100</f>
      </c>
      <c t="s">
        <v>27</v>
      </c>
    </row>
    <row r="286" spans="1:5" ht="12.75">
      <c r="A286" s="35" t="s">
        <v>54</v>
      </c>
      <c r="E286" s="39" t="s">
        <v>55</v>
      </c>
    </row>
    <row r="287" spans="1:5" ht="12.75">
      <c r="A287" s="35" t="s">
        <v>56</v>
      </c>
      <c r="E287" s="40" t="s">
        <v>312</v>
      </c>
    </row>
    <row r="288" spans="1:5" ht="12.75">
      <c r="A288" t="s">
        <v>58</v>
      </c>
      <c r="E288" s="39" t="s">
        <v>91</v>
      </c>
    </row>
    <row r="289" spans="1:16" ht="12.75">
      <c r="A289" t="s">
        <v>49</v>
      </c>
      <c s="34" t="s">
        <v>316</v>
      </c>
      <c s="34" t="s">
        <v>317</v>
      </c>
      <c s="35" t="s">
        <v>47</v>
      </c>
      <c s="6" t="s">
        <v>318</v>
      </c>
      <c s="36" t="s">
        <v>62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89</v>
      </c>
      <c>
        <f>(M289*21)/100</f>
      </c>
      <c t="s">
        <v>27</v>
      </c>
    </row>
    <row r="290" spans="1:5" ht="12.75">
      <c r="A290" s="35" t="s">
        <v>54</v>
      </c>
      <c r="E290" s="39" t="s">
        <v>55</v>
      </c>
    </row>
    <row r="291" spans="1:5" ht="12.75">
      <c r="A291" s="35" t="s">
        <v>56</v>
      </c>
      <c r="E291" s="40" t="s">
        <v>312</v>
      </c>
    </row>
    <row r="292" spans="1:5" ht="12.75">
      <c r="A292" t="s">
        <v>58</v>
      </c>
      <c r="E292" s="39" t="s">
        <v>91</v>
      </c>
    </row>
    <row r="293" spans="1:16" ht="12.75">
      <c r="A293" t="s">
        <v>49</v>
      </c>
      <c s="34" t="s">
        <v>319</v>
      </c>
      <c s="34" t="s">
        <v>320</v>
      </c>
      <c s="35" t="s">
        <v>47</v>
      </c>
      <c s="6" t="s">
        <v>321</v>
      </c>
      <c s="36" t="s">
        <v>62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53</v>
      </c>
      <c>
        <f>(M293*21)/100</f>
      </c>
      <c t="s">
        <v>27</v>
      </c>
    </row>
    <row r="294" spans="1:5" ht="12.75">
      <c r="A294" s="35" t="s">
        <v>54</v>
      </c>
      <c r="E294" s="39" t="s">
        <v>55</v>
      </c>
    </row>
    <row r="295" spans="1:5" ht="12.75">
      <c r="A295" s="35" t="s">
        <v>56</v>
      </c>
      <c r="E295" s="40" t="s">
        <v>149</v>
      </c>
    </row>
    <row r="296" spans="1:5" ht="12.75">
      <c r="A296" t="s">
        <v>58</v>
      </c>
      <c r="E296" s="39" t="s">
        <v>322</v>
      </c>
    </row>
    <row r="297" spans="1:16" ht="12.75">
      <c r="A297" t="s">
        <v>49</v>
      </c>
      <c s="34" t="s">
        <v>323</v>
      </c>
      <c s="34" t="s">
        <v>324</v>
      </c>
      <c s="35" t="s">
        <v>47</v>
      </c>
      <c s="6" t="s">
        <v>325</v>
      </c>
      <c s="36" t="s">
        <v>62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89</v>
      </c>
      <c>
        <f>(M297*21)/100</f>
      </c>
      <c t="s">
        <v>27</v>
      </c>
    </row>
    <row r="298" spans="1:5" ht="12.75">
      <c r="A298" s="35" t="s">
        <v>54</v>
      </c>
      <c r="E298" s="39" t="s">
        <v>55</v>
      </c>
    </row>
    <row r="299" spans="1:5" ht="12.75">
      <c r="A299" s="35" t="s">
        <v>56</v>
      </c>
      <c r="E299" s="40" t="s">
        <v>149</v>
      </c>
    </row>
    <row r="300" spans="1:5" ht="12.75">
      <c r="A300" t="s">
        <v>58</v>
      </c>
      <c r="E300" s="39" t="s">
        <v>91</v>
      </c>
    </row>
    <row r="301" spans="1:16" ht="12.75">
      <c r="A301" t="s">
        <v>49</v>
      </c>
      <c s="34" t="s">
        <v>326</v>
      </c>
      <c s="34" t="s">
        <v>327</v>
      </c>
      <c s="35" t="s">
        <v>47</v>
      </c>
      <c s="6" t="s">
        <v>328</v>
      </c>
      <c s="36" t="s">
        <v>62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89</v>
      </c>
      <c>
        <f>(M301*21)/100</f>
      </c>
      <c t="s">
        <v>27</v>
      </c>
    </row>
    <row r="302" spans="1:5" ht="12.75">
      <c r="A302" s="35" t="s">
        <v>54</v>
      </c>
      <c r="E302" s="39" t="s">
        <v>55</v>
      </c>
    </row>
    <row r="303" spans="1:5" ht="12.75">
      <c r="A303" s="35" t="s">
        <v>56</v>
      </c>
      <c r="E303" s="40" t="s">
        <v>149</v>
      </c>
    </row>
    <row r="304" spans="1:5" ht="12.75">
      <c r="A304" t="s">
        <v>58</v>
      </c>
      <c r="E304" s="39" t="s">
        <v>91</v>
      </c>
    </row>
    <row r="305" spans="1:16" ht="12.75">
      <c r="A305" t="s">
        <v>49</v>
      </c>
      <c s="34" t="s">
        <v>329</v>
      </c>
      <c s="34" t="s">
        <v>330</v>
      </c>
      <c s="35" t="s">
        <v>47</v>
      </c>
      <c s="6" t="s">
        <v>331</v>
      </c>
      <c s="36" t="s">
        <v>62</v>
      </c>
      <c s="37">
        <v>2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53</v>
      </c>
      <c>
        <f>(M305*21)/100</f>
      </c>
      <c t="s">
        <v>27</v>
      </c>
    </row>
    <row r="306" spans="1:5" ht="12.75">
      <c r="A306" s="35" t="s">
        <v>54</v>
      </c>
      <c r="E306" s="39" t="s">
        <v>55</v>
      </c>
    </row>
    <row r="307" spans="1:5" ht="12.75">
      <c r="A307" s="35" t="s">
        <v>56</v>
      </c>
      <c r="E307" s="40" t="s">
        <v>312</v>
      </c>
    </row>
    <row r="308" spans="1:5" ht="51">
      <c r="A308" t="s">
        <v>58</v>
      </c>
      <c r="E308" s="39" t="s">
        <v>332</v>
      </c>
    </row>
    <row r="309" spans="1:16" ht="12.75">
      <c r="A309" t="s">
        <v>49</v>
      </c>
      <c s="34" t="s">
        <v>333</v>
      </c>
      <c s="34" t="s">
        <v>334</v>
      </c>
      <c s="35" t="s">
        <v>47</v>
      </c>
      <c s="6" t="s">
        <v>335</v>
      </c>
      <c s="36" t="s">
        <v>62</v>
      </c>
      <c s="37">
        <v>2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89</v>
      </c>
      <c>
        <f>(M309*21)/100</f>
      </c>
      <c t="s">
        <v>27</v>
      </c>
    </row>
    <row r="310" spans="1:5" ht="12.75">
      <c r="A310" s="35" t="s">
        <v>54</v>
      </c>
      <c r="E310" s="39" t="s">
        <v>55</v>
      </c>
    </row>
    <row r="311" spans="1:5" ht="12.75">
      <c r="A311" s="35" t="s">
        <v>56</v>
      </c>
      <c r="E311" s="40" t="s">
        <v>312</v>
      </c>
    </row>
    <row r="312" spans="1:5" ht="12.75">
      <c r="A312" t="s">
        <v>58</v>
      </c>
      <c r="E312" s="39" t="s">
        <v>91</v>
      </c>
    </row>
    <row r="313" spans="1:16" ht="12.75">
      <c r="A313" t="s">
        <v>49</v>
      </c>
      <c s="34" t="s">
        <v>336</v>
      </c>
      <c s="34" t="s">
        <v>337</v>
      </c>
      <c s="35" t="s">
        <v>47</v>
      </c>
      <c s="6" t="s">
        <v>338</v>
      </c>
      <c s="36" t="s">
        <v>62</v>
      </c>
      <c s="37">
        <v>2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53</v>
      </c>
      <c>
        <f>(M313*21)/100</f>
      </c>
      <c t="s">
        <v>27</v>
      </c>
    </row>
    <row r="314" spans="1:5" ht="12.75">
      <c r="A314" s="35" t="s">
        <v>54</v>
      </c>
      <c r="E314" s="39" t="s">
        <v>55</v>
      </c>
    </row>
    <row r="315" spans="1:5" ht="12.75">
      <c r="A315" s="35" t="s">
        <v>56</v>
      </c>
      <c r="E315" s="40" t="s">
        <v>312</v>
      </c>
    </row>
    <row r="316" spans="1:5" ht="51">
      <c r="A316" t="s">
        <v>58</v>
      </c>
      <c r="E316" s="39" t="s">
        <v>339</v>
      </c>
    </row>
    <row r="317" spans="1:16" ht="12.75">
      <c r="A317" t="s">
        <v>49</v>
      </c>
      <c s="34" t="s">
        <v>340</v>
      </c>
      <c s="34" t="s">
        <v>341</v>
      </c>
      <c s="35" t="s">
        <v>47</v>
      </c>
      <c s="6" t="s">
        <v>342</v>
      </c>
      <c s="36" t="s">
        <v>62</v>
      </c>
      <c s="37">
        <v>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89</v>
      </c>
      <c>
        <f>(M317*21)/100</f>
      </c>
      <c t="s">
        <v>27</v>
      </c>
    </row>
    <row r="318" spans="1:5" ht="12.75">
      <c r="A318" s="35" t="s">
        <v>54</v>
      </c>
      <c r="E318" s="39" t="s">
        <v>55</v>
      </c>
    </row>
    <row r="319" spans="1:5" ht="12.75">
      <c r="A319" s="35" t="s">
        <v>56</v>
      </c>
      <c r="E319" s="40" t="s">
        <v>312</v>
      </c>
    </row>
    <row r="320" spans="1:5" ht="12.75">
      <c r="A320" t="s">
        <v>58</v>
      </c>
      <c r="E320" s="39" t="s">
        <v>91</v>
      </c>
    </row>
    <row r="321" spans="1:16" ht="12.75">
      <c r="A321" t="s">
        <v>49</v>
      </c>
      <c s="34" t="s">
        <v>343</v>
      </c>
      <c s="34" t="s">
        <v>344</v>
      </c>
      <c s="35" t="s">
        <v>47</v>
      </c>
      <c s="6" t="s">
        <v>345</v>
      </c>
      <c s="36" t="s">
        <v>62</v>
      </c>
      <c s="37">
        <v>4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53</v>
      </c>
      <c>
        <f>(M321*21)/100</f>
      </c>
      <c t="s">
        <v>27</v>
      </c>
    </row>
    <row r="322" spans="1:5" ht="12.75">
      <c r="A322" s="35" t="s">
        <v>54</v>
      </c>
      <c r="E322" s="39" t="s">
        <v>55</v>
      </c>
    </row>
    <row r="323" spans="1:5" ht="12.75">
      <c r="A323" s="35" t="s">
        <v>56</v>
      </c>
      <c r="E323" s="40" t="s">
        <v>63</v>
      </c>
    </row>
    <row r="324" spans="1:5" ht="51">
      <c r="A324" t="s">
        <v>58</v>
      </c>
      <c r="E324" s="39" t="s">
        <v>346</v>
      </c>
    </row>
    <row r="325" spans="1:16" ht="12.75">
      <c r="A325" t="s">
        <v>49</v>
      </c>
      <c s="34" t="s">
        <v>347</v>
      </c>
      <c s="34" t="s">
        <v>348</v>
      </c>
      <c s="35" t="s">
        <v>47</v>
      </c>
      <c s="6" t="s">
        <v>349</v>
      </c>
      <c s="36" t="s">
        <v>72</v>
      </c>
      <c s="37">
        <v>1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53</v>
      </c>
      <c>
        <f>(M325*21)/100</f>
      </c>
      <c t="s">
        <v>27</v>
      </c>
    </row>
    <row r="326" spans="1:5" ht="12.75">
      <c r="A326" s="35" t="s">
        <v>54</v>
      </c>
      <c r="E326" s="39" t="s">
        <v>55</v>
      </c>
    </row>
    <row r="327" spans="1:5" ht="12.75">
      <c r="A327" s="35" t="s">
        <v>56</v>
      </c>
      <c r="E327" s="40" t="s">
        <v>63</v>
      </c>
    </row>
    <row r="328" spans="1:5" ht="12.75">
      <c r="A328" t="s">
        <v>58</v>
      </c>
      <c r="E328" s="39" t="s">
        <v>350</v>
      </c>
    </row>
    <row r="329" spans="1:13" ht="12.75">
      <c r="A329" t="s">
        <v>46</v>
      </c>
      <c r="C329" s="31" t="s">
        <v>351</v>
      </c>
      <c r="E329" s="33" t="s">
        <v>352</v>
      </c>
      <c r="J329" s="32">
        <f>0</f>
      </c>
      <c s="32">
        <f>0</f>
      </c>
      <c s="32">
        <f>0+L330+L334+L338+L342+L346+L350+L354+L358+L362+L366+L370+L374+L378+L382+L386</f>
      </c>
      <c s="32">
        <f>0+M330+M334+M338+M342+M346+M350+M354+M358+M362+M366+M370+M374+M378+M382+M386</f>
      </c>
    </row>
    <row r="330" spans="1:16" ht="12.75">
      <c r="A330" t="s">
        <v>49</v>
      </c>
      <c s="34" t="s">
        <v>353</v>
      </c>
      <c s="34" t="s">
        <v>354</v>
      </c>
      <c s="35" t="s">
        <v>47</v>
      </c>
      <c s="6" t="s">
        <v>355</v>
      </c>
      <c s="36" t="s">
        <v>62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53</v>
      </c>
      <c>
        <f>(M330*21)/100</f>
      </c>
      <c t="s">
        <v>27</v>
      </c>
    </row>
    <row r="331" spans="1:5" ht="12.75">
      <c r="A331" s="35" t="s">
        <v>54</v>
      </c>
      <c r="E331" s="39" t="s">
        <v>55</v>
      </c>
    </row>
    <row r="332" spans="1:5" ht="12.75">
      <c r="A332" s="35" t="s">
        <v>56</v>
      </c>
      <c r="E332" s="40" t="s">
        <v>63</v>
      </c>
    </row>
    <row r="333" spans="1:5" ht="89.25">
      <c r="A333" t="s">
        <v>58</v>
      </c>
      <c r="E333" s="39" t="s">
        <v>356</v>
      </c>
    </row>
    <row r="334" spans="1:16" ht="12.75">
      <c r="A334" t="s">
        <v>49</v>
      </c>
      <c s="34" t="s">
        <v>357</v>
      </c>
      <c s="34" t="s">
        <v>358</v>
      </c>
      <c s="35" t="s">
        <v>47</v>
      </c>
      <c s="6" t="s">
        <v>359</v>
      </c>
      <c s="36" t="s">
        <v>62</v>
      </c>
      <c s="37">
        <v>5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53</v>
      </c>
      <c>
        <f>(M334*21)/100</f>
      </c>
      <c t="s">
        <v>27</v>
      </c>
    </row>
    <row r="335" spans="1:5" ht="12.75">
      <c r="A335" s="35" t="s">
        <v>54</v>
      </c>
      <c r="E335" s="39" t="s">
        <v>55</v>
      </c>
    </row>
    <row r="336" spans="1:5" ht="12.75">
      <c r="A336" s="35" t="s">
        <v>56</v>
      </c>
      <c r="E336" s="40" t="s">
        <v>63</v>
      </c>
    </row>
    <row r="337" spans="1:5" ht="12.75">
      <c r="A337" t="s">
        <v>58</v>
      </c>
      <c r="E337" s="39" t="s">
        <v>360</v>
      </c>
    </row>
    <row r="338" spans="1:16" ht="25.5">
      <c r="A338" t="s">
        <v>49</v>
      </c>
      <c s="34" t="s">
        <v>361</v>
      </c>
      <c s="34" t="s">
        <v>362</v>
      </c>
      <c s="35" t="s">
        <v>47</v>
      </c>
      <c s="6" t="s">
        <v>363</v>
      </c>
      <c s="36" t="s">
        <v>62</v>
      </c>
      <c s="37">
        <v>3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53</v>
      </c>
      <c>
        <f>(M338*21)/100</f>
      </c>
      <c t="s">
        <v>27</v>
      </c>
    </row>
    <row r="339" spans="1:5" ht="12.75">
      <c r="A339" s="35" t="s">
        <v>54</v>
      </c>
      <c r="E339" s="39" t="s">
        <v>55</v>
      </c>
    </row>
    <row r="340" spans="1:5" ht="12.75">
      <c r="A340" s="35" t="s">
        <v>56</v>
      </c>
      <c r="E340" s="40" t="s">
        <v>63</v>
      </c>
    </row>
    <row r="341" spans="1:5" ht="25.5">
      <c r="A341" t="s">
        <v>58</v>
      </c>
      <c r="E341" s="39" t="s">
        <v>364</v>
      </c>
    </row>
    <row r="342" spans="1:16" ht="12.75">
      <c r="A342" t="s">
        <v>49</v>
      </c>
      <c s="34" t="s">
        <v>365</v>
      </c>
      <c s="34" t="s">
        <v>366</v>
      </c>
      <c s="35" t="s">
        <v>47</v>
      </c>
      <c s="6" t="s">
        <v>367</v>
      </c>
      <c s="36" t="s">
        <v>62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53</v>
      </c>
      <c>
        <f>(M342*21)/100</f>
      </c>
      <c t="s">
        <v>27</v>
      </c>
    </row>
    <row r="343" spans="1:5" ht="12.75">
      <c r="A343" s="35" t="s">
        <v>54</v>
      </c>
      <c r="E343" s="39" t="s">
        <v>55</v>
      </c>
    </row>
    <row r="344" spans="1:5" ht="12.75">
      <c r="A344" s="35" t="s">
        <v>56</v>
      </c>
      <c r="E344" s="40" t="s">
        <v>63</v>
      </c>
    </row>
    <row r="345" spans="1:5" ht="102">
      <c r="A345" t="s">
        <v>58</v>
      </c>
      <c r="E345" s="39" t="s">
        <v>368</v>
      </c>
    </row>
    <row r="346" spans="1:16" ht="12.75">
      <c r="A346" t="s">
        <v>49</v>
      </c>
      <c s="34" t="s">
        <v>369</v>
      </c>
      <c s="34" t="s">
        <v>370</v>
      </c>
      <c s="35" t="s">
        <v>47</v>
      </c>
      <c s="6" t="s">
        <v>371</v>
      </c>
      <c s="36" t="s">
        <v>62</v>
      </c>
      <c s="37">
        <v>1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53</v>
      </c>
      <c>
        <f>(M346*21)/100</f>
      </c>
      <c t="s">
        <v>27</v>
      </c>
    </row>
    <row r="347" spans="1:5" ht="12.75">
      <c r="A347" s="35" t="s">
        <v>54</v>
      </c>
      <c r="E347" s="39" t="s">
        <v>55</v>
      </c>
    </row>
    <row r="348" spans="1:5" ht="12.75">
      <c r="A348" s="35" t="s">
        <v>56</v>
      </c>
      <c r="E348" s="40" t="s">
        <v>63</v>
      </c>
    </row>
    <row r="349" spans="1:5" ht="12.75">
      <c r="A349" t="s">
        <v>58</v>
      </c>
      <c r="E349" s="39" t="s">
        <v>371</v>
      </c>
    </row>
    <row r="350" spans="1:16" ht="12.75">
      <c r="A350" t="s">
        <v>49</v>
      </c>
      <c s="34" t="s">
        <v>372</v>
      </c>
      <c s="34" t="s">
        <v>373</v>
      </c>
      <c s="35" t="s">
        <v>47</v>
      </c>
      <c s="6" t="s">
        <v>374</v>
      </c>
      <c s="36" t="s">
        <v>62</v>
      </c>
      <c s="37">
        <v>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275</v>
      </c>
      <c>
        <f>(M350*21)/100</f>
      </c>
      <c t="s">
        <v>27</v>
      </c>
    </row>
    <row r="351" spans="1:5" ht="12.75">
      <c r="A351" s="35" t="s">
        <v>54</v>
      </c>
      <c r="E351" s="39" t="s">
        <v>55</v>
      </c>
    </row>
    <row r="352" spans="1:5" ht="12.75">
      <c r="A352" s="35" t="s">
        <v>56</v>
      </c>
      <c r="E352" s="40" t="s">
        <v>63</v>
      </c>
    </row>
    <row r="353" spans="1:5" ht="12.75">
      <c r="A353" t="s">
        <v>58</v>
      </c>
      <c r="E353" s="39" t="s">
        <v>91</v>
      </c>
    </row>
    <row r="354" spans="1:16" ht="12.75">
      <c r="A354" t="s">
        <v>49</v>
      </c>
      <c s="34" t="s">
        <v>375</v>
      </c>
      <c s="34" t="s">
        <v>320</v>
      </c>
      <c s="35" t="s">
        <v>47</v>
      </c>
      <c s="6" t="s">
        <v>376</v>
      </c>
      <c s="36" t="s">
        <v>62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53</v>
      </c>
      <c>
        <f>(M354*21)/100</f>
      </c>
      <c t="s">
        <v>27</v>
      </c>
    </row>
    <row r="355" spans="1:5" ht="12.75">
      <c r="A355" s="35" t="s">
        <v>54</v>
      </c>
      <c r="E355" s="39" t="s">
        <v>55</v>
      </c>
    </row>
    <row r="356" spans="1:5" ht="12.75">
      <c r="A356" s="35" t="s">
        <v>56</v>
      </c>
      <c r="E356" s="40" t="s">
        <v>63</v>
      </c>
    </row>
    <row r="357" spans="1:5" ht="12.75">
      <c r="A357" t="s">
        <v>58</v>
      </c>
      <c r="E357" s="39" t="s">
        <v>377</v>
      </c>
    </row>
    <row r="358" spans="1:16" ht="12.75">
      <c r="A358" t="s">
        <v>49</v>
      </c>
      <c s="34" t="s">
        <v>378</v>
      </c>
      <c s="34" t="s">
        <v>379</v>
      </c>
      <c s="35" t="s">
        <v>47</v>
      </c>
      <c s="6" t="s">
        <v>380</v>
      </c>
      <c s="36" t="s">
        <v>62</v>
      </c>
      <c s="37">
        <v>1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53</v>
      </c>
      <c>
        <f>(M358*21)/100</f>
      </c>
      <c t="s">
        <v>27</v>
      </c>
    </row>
    <row r="359" spans="1:5" ht="12.75">
      <c r="A359" s="35" t="s">
        <v>54</v>
      </c>
      <c r="E359" s="39" t="s">
        <v>55</v>
      </c>
    </row>
    <row r="360" spans="1:5" ht="12.75">
      <c r="A360" s="35" t="s">
        <v>56</v>
      </c>
      <c r="E360" s="40" t="s">
        <v>63</v>
      </c>
    </row>
    <row r="361" spans="1:5" ht="12.75">
      <c r="A361" t="s">
        <v>58</v>
      </c>
      <c r="E361" s="39" t="s">
        <v>380</v>
      </c>
    </row>
    <row r="362" spans="1:16" ht="12.75">
      <c r="A362" t="s">
        <v>49</v>
      </c>
      <c s="34" t="s">
        <v>381</v>
      </c>
      <c s="34" t="s">
        <v>382</v>
      </c>
      <c s="35" t="s">
        <v>47</v>
      </c>
      <c s="6" t="s">
        <v>383</v>
      </c>
      <c s="36" t="s">
        <v>62</v>
      </c>
      <c s="37">
        <v>2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89</v>
      </c>
      <c>
        <f>(M362*21)/100</f>
      </c>
      <c t="s">
        <v>27</v>
      </c>
    </row>
    <row r="363" spans="1:5" ht="12.75">
      <c r="A363" s="35" t="s">
        <v>54</v>
      </c>
      <c r="E363" s="39" t="s">
        <v>55</v>
      </c>
    </row>
    <row r="364" spans="1:5" ht="12.75">
      <c r="A364" s="35" t="s">
        <v>56</v>
      </c>
      <c r="E364" s="40" t="s">
        <v>63</v>
      </c>
    </row>
    <row r="365" spans="1:5" ht="12.75">
      <c r="A365" t="s">
        <v>58</v>
      </c>
      <c r="E365" s="39" t="s">
        <v>91</v>
      </c>
    </row>
    <row r="366" spans="1:16" ht="12.75">
      <c r="A366" t="s">
        <v>49</v>
      </c>
      <c s="34" t="s">
        <v>384</v>
      </c>
      <c s="34" t="s">
        <v>385</v>
      </c>
      <c s="35" t="s">
        <v>47</v>
      </c>
      <c s="6" t="s">
        <v>386</v>
      </c>
      <c s="36" t="s">
        <v>62</v>
      </c>
      <c s="37">
        <v>1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89</v>
      </c>
      <c>
        <f>(M366*21)/100</f>
      </c>
      <c t="s">
        <v>27</v>
      </c>
    </row>
    <row r="367" spans="1:5" ht="12.75">
      <c r="A367" s="35" t="s">
        <v>54</v>
      </c>
      <c r="E367" s="39" t="s">
        <v>55</v>
      </c>
    </row>
    <row r="368" spans="1:5" ht="12.75">
      <c r="A368" s="35" t="s">
        <v>56</v>
      </c>
      <c r="E368" s="40" t="s">
        <v>63</v>
      </c>
    </row>
    <row r="369" spans="1:5" ht="12.75">
      <c r="A369" t="s">
        <v>58</v>
      </c>
      <c r="E369" s="39" t="s">
        <v>91</v>
      </c>
    </row>
    <row r="370" spans="1:16" ht="12.75">
      <c r="A370" t="s">
        <v>49</v>
      </c>
      <c s="34" t="s">
        <v>387</v>
      </c>
      <c s="34" t="s">
        <v>388</v>
      </c>
      <c s="35" t="s">
        <v>47</v>
      </c>
      <c s="6" t="s">
        <v>389</v>
      </c>
      <c s="36" t="s">
        <v>72</v>
      </c>
      <c s="37">
        <v>1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53</v>
      </c>
      <c>
        <f>(M370*21)/100</f>
      </c>
      <c t="s">
        <v>27</v>
      </c>
    </row>
    <row r="371" spans="1:5" ht="12.75">
      <c r="A371" s="35" t="s">
        <v>54</v>
      </c>
      <c r="E371" s="39" t="s">
        <v>390</v>
      </c>
    </row>
    <row r="372" spans="1:5" ht="12.75">
      <c r="A372" s="35" t="s">
        <v>56</v>
      </c>
      <c r="E372" s="40" t="s">
        <v>63</v>
      </c>
    </row>
    <row r="373" spans="1:5" ht="12.75">
      <c r="A373" t="s">
        <v>58</v>
      </c>
      <c r="E373" s="39" t="s">
        <v>391</v>
      </c>
    </row>
    <row r="374" spans="1:16" ht="12.75">
      <c r="A374" t="s">
        <v>49</v>
      </c>
      <c s="34" t="s">
        <v>392</v>
      </c>
      <c s="34" t="s">
        <v>393</v>
      </c>
      <c s="35" t="s">
        <v>47</v>
      </c>
      <c s="6" t="s">
        <v>394</v>
      </c>
      <c s="36" t="s">
        <v>62</v>
      </c>
      <c s="37">
        <v>1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89</v>
      </c>
      <c>
        <f>(M374*21)/100</f>
      </c>
      <c t="s">
        <v>27</v>
      </c>
    </row>
    <row r="375" spans="1:5" ht="12.75">
      <c r="A375" s="35" t="s">
        <v>54</v>
      </c>
      <c r="E375" s="39" t="s">
        <v>55</v>
      </c>
    </row>
    <row r="376" spans="1:5" ht="12.75">
      <c r="A376" s="35" t="s">
        <v>56</v>
      </c>
      <c r="E376" s="40" t="s">
        <v>63</v>
      </c>
    </row>
    <row r="377" spans="1:5" ht="12.75">
      <c r="A377" t="s">
        <v>58</v>
      </c>
      <c r="E377" s="39" t="s">
        <v>91</v>
      </c>
    </row>
    <row r="378" spans="1:16" ht="25.5">
      <c r="A378" t="s">
        <v>49</v>
      </c>
      <c s="34" t="s">
        <v>395</v>
      </c>
      <c s="34" t="s">
        <v>396</v>
      </c>
      <c s="35" t="s">
        <v>397</v>
      </c>
      <c s="6" t="s">
        <v>398</v>
      </c>
      <c s="36" t="s">
        <v>121</v>
      </c>
      <c s="37">
        <v>19.35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53</v>
      </c>
      <c>
        <f>(M378*21)/100</f>
      </c>
      <c t="s">
        <v>27</v>
      </c>
    </row>
    <row r="379" spans="1:5" ht="12.75">
      <c r="A379" s="35" t="s">
        <v>54</v>
      </c>
      <c r="E379" s="39" t="s">
        <v>55</v>
      </c>
    </row>
    <row r="380" spans="1:5" ht="12.75">
      <c r="A380" s="35" t="s">
        <v>56</v>
      </c>
      <c r="E380" s="40" t="s">
        <v>55</v>
      </c>
    </row>
    <row r="381" spans="1:5" ht="165.75">
      <c r="A381" t="s">
        <v>58</v>
      </c>
      <c r="E381" s="39" t="s">
        <v>123</v>
      </c>
    </row>
    <row r="382" spans="1:16" ht="25.5">
      <c r="A382" t="s">
        <v>49</v>
      </c>
      <c s="34" t="s">
        <v>399</v>
      </c>
      <c s="34" t="s">
        <v>400</v>
      </c>
      <c s="35" t="s">
        <v>401</v>
      </c>
      <c s="6" t="s">
        <v>402</v>
      </c>
      <c s="36" t="s">
        <v>121</v>
      </c>
      <c s="37">
        <v>0.515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53</v>
      </c>
      <c>
        <f>(M382*21)/100</f>
      </c>
      <c t="s">
        <v>27</v>
      </c>
    </row>
    <row r="383" spans="1:5" ht="12.75">
      <c r="A383" s="35" t="s">
        <v>54</v>
      </c>
      <c r="E383" s="39" t="s">
        <v>55</v>
      </c>
    </row>
    <row r="384" spans="1:5" ht="12.75">
      <c r="A384" s="35" t="s">
        <v>56</v>
      </c>
      <c r="E384" s="40" t="s">
        <v>55</v>
      </c>
    </row>
    <row r="385" spans="1:5" ht="140.25">
      <c r="A385" t="s">
        <v>58</v>
      </c>
      <c r="E385" s="39" t="s">
        <v>403</v>
      </c>
    </row>
    <row r="386" spans="1:16" ht="38.25">
      <c r="A386" t="s">
        <v>49</v>
      </c>
      <c s="34" t="s">
        <v>404</v>
      </c>
      <c s="34" t="s">
        <v>405</v>
      </c>
      <c s="35" t="s">
        <v>406</v>
      </c>
      <c s="6" t="s">
        <v>407</v>
      </c>
      <c s="36" t="s">
        <v>121</v>
      </c>
      <c s="37">
        <v>0.525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53</v>
      </c>
      <c>
        <f>(M386*21)/100</f>
      </c>
      <c t="s">
        <v>27</v>
      </c>
    </row>
    <row r="387" spans="1:5" ht="12.75">
      <c r="A387" s="35" t="s">
        <v>54</v>
      </c>
      <c r="E387" s="39" t="s">
        <v>55</v>
      </c>
    </row>
    <row r="388" spans="1:5" ht="12.75">
      <c r="A388" s="35" t="s">
        <v>56</v>
      </c>
      <c r="E388" s="40" t="s">
        <v>55</v>
      </c>
    </row>
    <row r="389" spans="1:5" ht="165.75">
      <c r="A389" t="s">
        <v>58</v>
      </c>
      <c r="E389" s="39" t="s">
        <v>123</v>
      </c>
    </row>
    <row r="390" spans="1:13" ht="12.75">
      <c r="A390" t="s">
        <v>46</v>
      </c>
      <c r="C390" s="31" t="s">
        <v>20</v>
      </c>
      <c r="E390" s="33" t="s">
        <v>408</v>
      </c>
      <c r="J390" s="32">
        <f>0</f>
      </c>
      <c s="32">
        <f>0</f>
      </c>
      <c s="32">
        <f>0+L391+L395+L399+L403+L407+L411+L415+L419+L423</f>
      </c>
      <c s="32">
        <f>0+M391+M395+M399+M403+M407+M411+M415+M419+M423</f>
      </c>
    </row>
    <row r="391" spans="1:16" ht="12.75">
      <c r="A391" t="s">
        <v>49</v>
      </c>
      <c s="34" t="s">
        <v>409</v>
      </c>
      <c s="34" t="s">
        <v>410</v>
      </c>
      <c s="35" t="s">
        <v>47</v>
      </c>
      <c s="6" t="s">
        <v>411</v>
      </c>
      <c s="36" t="s">
        <v>412</v>
      </c>
      <c s="37">
        <v>64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53</v>
      </c>
      <c>
        <f>(M391*21)/100</f>
      </c>
      <c t="s">
        <v>27</v>
      </c>
    </row>
    <row r="392" spans="1:5" ht="12.75">
      <c r="A392" s="35" t="s">
        <v>54</v>
      </c>
      <c r="E392" s="39" t="s">
        <v>55</v>
      </c>
    </row>
    <row r="393" spans="1:5" ht="12.75">
      <c r="A393" s="35" t="s">
        <v>56</v>
      </c>
      <c r="E393" s="40" t="s">
        <v>63</v>
      </c>
    </row>
    <row r="394" spans="1:5" ht="12.75">
      <c r="A394" t="s">
        <v>58</v>
      </c>
      <c r="E394" s="39" t="s">
        <v>413</v>
      </c>
    </row>
    <row r="395" spans="1:16" ht="12.75">
      <c r="A395" t="s">
        <v>49</v>
      </c>
      <c s="34" t="s">
        <v>414</v>
      </c>
      <c s="34" t="s">
        <v>415</v>
      </c>
      <c s="35" t="s">
        <v>47</v>
      </c>
      <c s="6" t="s">
        <v>416</v>
      </c>
      <c s="36" t="s">
        <v>62</v>
      </c>
      <c s="37">
        <v>2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53</v>
      </c>
      <c>
        <f>(M395*21)/100</f>
      </c>
      <c t="s">
        <v>27</v>
      </c>
    </row>
    <row r="396" spans="1:5" ht="12.75">
      <c r="A396" s="35" t="s">
        <v>54</v>
      </c>
      <c r="E396" s="39" t="s">
        <v>55</v>
      </c>
    </row>
    <row r="397" spans="1:5" ht="12.75">
      <c r="A397" s="35" t="s">
        <v>56</v>
      </c>
      <c r="E397" s="40" t="s">
        <v>63</v>
      </c>
    </row>
    <row r="398" spans="1:5" ht="63.75">
      <c r="A398" t="s">
        <v>58</v>
      </c>
      <c r="E398" s="39" t="s">
        <v>417</v>
      </c>
    </row>
    <row r="399" spans="1:16" ht="25.5">
      <c r="A399" t="s">
        <v>49</v>
      </c>
      <c s="34" t="s">
        <v>418</v>
      </c>
      <c s="34" t="s">
        <v>419</v>
      </c>
      <c s="35" t="s">
        <v>47</v>
      </c>
      <c s="6" t="s">
        <v>420</v>
      </c>
      <c s="36" t="s">
        <v>62</v>
      </c>
      <c s="37">
        <v>1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89</v>
      </c>
      <c>
        <f>(M399*21)/100</f>
      </c>
      <c t="s">
        <v>27</v>
      </c>
    </row>
    <row r="400" spans="1:5" ht="12.75">
      <c r="A400" s="35" t="s">
        <v>54</v>
      </c>
      <c r="E400" s="39" t="s">
        <v>55</v>
      </c>
    </row>
    <row r="401" spans="1:5" ht="12.75">
      <c r="A401" s="35" t="s">
        <v>56</v>
      </c>
      <c r="E401" s="40" t="s">
        <v>63</v>
      </c>
    </row>
    <row r="402" spans="1:5" ht="12.75">
      <c r="A402" t="s">
        <v>58</v>
      </c>
      <c r="E402" s="39" t="s">
        <v>91</v>
      </c>
    </row>
    <row r="403" spans="1:16" ht="12.75">
      <c r="A403" t="s">
        <v>49</v>
      </c>
      <c s="34" t="s">
        <v>421</v>
      </c>
      <c s="34" t="s">
        <v>422</v>
      </c>
      <c s="35" t="s">
        <v>47</v>
      </c>
      <c s="6" t="s">
        <v>423</v>
      </c>
      <c s="36" t="s">
        <v>62</v>
      </c>
      <c s="37">
        <v>5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53</v>
      </c>
      <c>
        <f>(M403*21)/100</f>
      </c>
      <c t="s">
        <v>27</v>
      </c>
    </row>
    <row r="404" spans="1:5" ht="12.75">
      <c r="A404" s="35" t="s">
        <v>54</v>
      </c>
      <c r="E404" s="39" t="s">
        <v>55</v>
      </c>
    </row>
    <row r="405" spans="1:5" ht="12.75">
      <c r="A405" s="35" t="s">
        <v>56</v>
      </c>
      <c r="E405" s="40" t="s">
        <v>63</v>
      </c>
    </row>
    <row r="406" spans="1:5" ht="25.5">
      <c r="A406" t="s">
        <v>58</v>
      </c>
      <c r="E406" s="39" t="s">
        <v>424</v>
      </c>
    </row>
    <row r="407" spans="1:16" ht="12.75">
      <c r="A407" t="s">
        <v>49</v>
      </c>
      <c s="34" t="s">
        <v>425</v>
      </c>
      <c s="34" t="s">
        <v>426</v>
      </c>
      <c s="35" t="s">
        <v>47</v>
      </c>
      <c s="6" t="s">
        <v>427</v>
      </c>
      <c s="36" t="s">
        <v>412</v>
      </c>
      <c s="37">
        <v>68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89</v>
      </c>
      <c>
        <f>(M407*21)/100</f>
      </c>
      <c t="s">
        <v>27</v>
      </c>
    </row>
    <row r="408" spans="1:5" ht="12.75">
      <c r="A408" s="35" t="s">
        <v>54</v>
      </c>
      <c r="E408" s="39" t="s">
        <v>55</v>
      </c>
    </row>
    <row r="409" spans="1:5" ht="12.75">
      <c r="A409" s="35" t="s">
        <v>56</v>
      </c>
      <c r="E409" s="40" t="s">
        <v>63</v>
      </c>
    </row>
    <row r="410" spans="1:5" ht="12.75">
      <c r="A410" t="s">
        <v>58</v>
      </c>
      <c r="E410" s="39" t="s">
        <v>91</v>
      </c>
    </row>
    <row r="411" spans="1:16" ht="12.75">
      <c r="A411" t="s">
        <v>49</v>
      </c>
      <c s="34" t="s">
        <v>428</v>
      </c>
      <c s="34" t="s">
        <v>429</v>
      </c>
      <c s="35" t="s">
        <v>47</v>
      </c>
      <c s="6" t="s">
        <v>430</v>
      </c>
      <c s="36" t="s">
        <v>412</v>
      </c>
      <c s="37">
        <v>84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89</v>
      </c>
      <c>
        <f>(M411*21)/100</f>
      </c>
      <c t="s">
        <v>27</v>
      </c>
    </row>
    <row r="412" spans="1:5" ht="12.75">
      <c r="A412" s="35" t="s">
        <v>54</v>
      </c>
      <c r="E412" s="39" t="s">
        <v>55</v>
      </c>
    </row>
    <row r="413" spans="1:5" ht="12.75">
      <c r="A413" s="35" t="s">
        <v>56</v>
      </c>
      <c r="E413" s="40" t="s">
        <v>63</v>
      </c>
    </row>
    <row r="414" spans="1:5" ht="12.75">
      <c r="A414" t="s">
        <v>58</v>
      </c>
      <c r="E414" s="39" t="s">
        <v>91</v>
      </c>
    </row>
    <row r="415" spans="1:16" ht="12.75">
      <c r="A415" t="s">
        <v>49</v>
      </c>
      <c s="34" t="s">
        <v>431</v>
      </c>
      <c s="34" t="s">
        <v>432</v>
      </c>
      <c s="35" t="s">
        <v>47</v>
      </c>
      <c s="6" t="s">
        <v>433</v>
      </c>
      <c s="36" t="s">
        <v>412</v>
      </c>
      <c s="37">
        <v>48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89</v>
      </c>
      <c>
        <f>(M415*21)/100</f>
      </c>
      <c t="s">
        <v>27</v>
      </c>
    </row>
    <row r="416" spans="1:5" ht="12.75">
      <c r="A416" s="35" t="s">
        <v>54</v>
      </c>
      <c r="E416" s="39" t="s">
        <v>55</v>
      </c>
    </row>
    <row r="417" spans="1:5" ht="12.75">
      <c r="A417" s="35" t="s">
        <v>56</v>
      </c>
      <c r="E417" s="40" t="s">
        <v>63</v>
      </c>
    </row>
    <row r="418" spans="1:5" ht="12.75">
      <c r="A418" t="s">
        <v>58</v>
      </c>
      <c r="E418" s="39" t="s">
        <v>91</v>
      </c>
    </row>
    <row r="419" spans="1:16" ht="12.75">
      <c r="A419" t="s">
        <v>49</v>
      </c>
      <c s="34" t="s">
        <v>434</v>
      </c>
      <c s="34" t="s">
        <v>435</v>
      </c>
      <c s="35" t="s">
        <v>47</v>
      </c>
      <c s="6" t="s">
        <v>436</v>
      </c>
      <c s="36" t="s">
        <v>412</v>
      </c>
      <c s="37">
        <v>124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53</v>
      </c>
      <c>
        <f>(M419*21)/100</f>
      </c>
      <c t="s">
        <v>27</v>
      </c>
    </row>
    <row r="420" spans="1:5" ht="12.75">
      <c r="A420" s="35" t="s">
        <v>54</v>
      </c>
      <c r="E420" s="39" t="s">
        <v>55</v>
      </c>
    </row>
    <row r="421" spans="1:5" ht="12.75">
      <c r="A421" s="35" t="s">
        <v>56</v>
      </c>
      <c r="E421" s="40" t="s">
        <v>63</v>
      </c>
    </row>
    <row r="422" spans="1:5" ht="63.75">
      <c r="A422" t="s">
        <v>58</v>
      </c>
      <c r="E422" s="39" t="s">
        <v>437</v>
      </c>
    </row>
    <row r="423" spans="1:16" ht="12.75">
      <c r="A423" t="s">
        <v>49</v>
      </c>
      <c s="34" t="s">
        <v>438</v>
      </c>
      <c s="34" t="s">
        <v>439</v>
      </c>
      <c s="35" t="s">
        <v>47</v>
      </c>
      <c s="6" t="s">
        <v>440</v>
      </c>
      <c s="36" t="s">
        <v>72</v>
      </c>
      <c s="37">
        <v>1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53</v>
      </c>
      <c>
        <f>(M423*21)/100</f>
      </c>
      <c t="s">
        <v>27</v>
      </c>
    </row>
    <row r="424" spans="1:5" ht="12.75">
      <c r="A424" s="35" t="s">
        <v>54</v>
      </c>
      <c r="E424" s="39" t="s">
        <v>55</v>
      </c>
    </row>
    <row r="425" spans="1:5" ht="12.75">
      <c r="A425" s="35" t="s">
        <v>56</v>
      </c>
      <c r="E425" s="40" t="s">
        <v>63</v>
      </c>
    </row>
    <row r="426" spans="1:5" ht="38.25">
      <c r="A426" t="s">
        <v>58</v>
      </c>
      <c r="E426" s="39" t="s">
        <v>441</v>
      </c>
    </row>
    <row r="427" spans="1:13" ht="12.75">
      <c r="A427" t="s">
        <v>46</v>
      </c>
      <c r="C427" s="31" t="s">
        <v>442</v>
      </c>
      <c r="E427" s="33" t="s">
        <v>443</v>
      </c>
      <c r="J427" s="32">
        <f>0</f>
      </c>
      <c s="32">
        <f>0</f>
      </c>
      <c s="32">
        <f>0+L428+L432</f>
      </c>
      <c s="32">
        <f>0+M428+M432</f>
      </c>
    </row>
    <row r="428" spans="1:16" ht="12.75">
      <c r="A428" t="s">
        <v>49</v>
      </c>
      <c s="34" t="s">
        <v>444</v>
      </c>
      <c s="34" t="s">
        <v>445</v>
      </c>
      <c s="35" t="s">
        <v>47</v>
      </c>
      <c s="6" t="s">
        <v>446</v>
      </c>
      <c s="36" t="s">
        <v>62</v>
      </c>
      <c s="37">
        <v>2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53</v>
      </c>
      <c>
        <f>(M428*21)/100</f>
      </c>
      <c t="s">
        <v>27</v>
      </c>
    </row>
    <row r="429" spans="1:5" ht="12.75">
      <c r="A429" s="35" t="s">
        <v>54</v>
      </c>
      <c r="E429" s="39" t="s">
        <v>55</v>
      </c>
    </row>
    <row r="430" spans="1:5" ht="12.75">
      <c r="A430" s="35" t="s">
        <v>56</v>
      </c>
      <c r="E430" s="40" t="s">
        <v>447</v>
      </c>
    </row>
    <row r="431" spans="1:5" ht="63.75">
      <c r="A431" t="s">
        <v>58</v>
      </c>
      <c r="E431" s="39" t="s">
        <v>448</v>
      </c>
    </row>
    <row r="432" spans="1:16" ht="12.75">
      <c r="A432" t="s">
        <v>49</v>
      </c>
      <c s="34" t="s">
        <v>449</v>
      </c>
      <c s="34" t="s">
        <v>450</v>
      </c>
      <c s="35" t="s">
        <v>47</v>
      </c>
      <c s="6" t="s">
        <v>451</v>
      </c>
      <c s="36" t="s">
        <v>62</v>
      </c>
      <c s="37">
        <v>2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53</v>
      </c>
      <c>
        <f>(M432*21)/100</f>
      </c>
      <c t="s">
        <v>27</v>
      </c>
    </row>
    <row r="433" spans="1:5" ht="12.75">
      <c r="A433" s="35" t="s">
        <v>54</v>
      </c>
      <c r="E433" s="39" t="s">
        <v>55</v>
      </c>
    </row>
    <row r="434" spans="1:5" ht="12.75">
      <c r="A434" s="35" t="s">
        <v>56</v>
      </c>
      <c r="E434" s="40" t="s">
        <v>447</v>
      </c>
    </row>
    <row r="435" spans="1:5" ht="63.75">
      <c r="A435" t="s">
        <v>58</v>
      </c>
      <c r="E435" s="39" t="s">
        <v>452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453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453</v>
      </c>
      <c r="E4" s="26" t="s">
        <v>454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COUNTIFS(L8:L157,"=0",A8:A157,"P")+COUNTIFS(L8:L157,"",A8:A157,"P")+SUM(Q8:Q157)</f>
      </c>
    </row>
    <row r="8" spans="1:13" ht="25.5">
      <c r="A8" t="s">
        <v>44</v>
      </c>
      <c r="C8" s="28" t="s">
        <v>457</v>
      </c>
      <c r="E8" s="30" t="s">
        <v>456</v>
      </c>
      <c r="J8" s="29">
        <f>0+J9+J42+J79+J96</f>
      </c>
      <c s="29">
        <f>0+K9+K42+K79+K96</f>
      </c>
      <c s="29">
        <f>0+L9+L42+L79+L96</f>
      </c>
      <c s="29">
        <f>0+M9+M42+M79+M96</f>
      </c>
    </row>
    <row r="9" spans="1:13" ht="12.75">
      <c r="A9" t="s">
        <v>46</v>
      </c>
      <c r="C9" s="31" t="s">
        <v>27</v>
      </c>
      <c r="E9" s="33" t="s">
        <v>458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47</v>
      </c>
      <c s="34" t="s">
        <v>459</v>
      </c>
      <c s="35" t="s">
        <v>47</v>
      </c>
      <c s="6" t="s">
        <v>460</v>
      </c>
      <c s="36" t="s">
        <v>78</v>
      </c>
      <c s="37">
        <v>31.5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461</v>
      </c>
    </row>
    <row r="13" spans="1:5" ht="38.25">
      <c r="A13" t="s">
        <v>58</v>
      </c>
      <c r="E13" s="39" t="s">
        <v>462</v>
      </c>
    </row>
    <row r="14" spans="1:16" ht="12.75">
      <c r="A14" t="s">
        <v>49</v>
      </c>
      <c s="34" t="s">
        <v>27</v>
      </c>
      <c s="34" t="s">
        <v>463</v>
      </c>
      <c s="35" t="s">
        <v>47</v>
      </c>
      <c s="6" t="s">
        <v>464</v>
      </c>
      <c s="36" t="s">
        <v>78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461</v>
      </c>
    </row>
    <row r="17" spans="1:5" ht="51">
      <c r="A17" t="s">
        <v>58</v>
      </c>
      <c r="E17" s="39" t="s">
        <v>465</v>
      </c>
    </row>
    <row r="18" spans="1:16" ht="12.75">
      <c r="A18" t="s">
        <v>49</v>
      </c>
      <c s="34" t="s">
        <v>26</v>
      </c>
      <c s="34" t="s">
        <v>466</v>
      </c>
      <c s="35" t="s">
        <v>47</v>
      </c>
      <c s="6" t="s">
        <v>467</v>
      </c>
      <c s="36" t="s">
        <v>78</v>
      </c>
      <c s="37">
        <v>1.5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461</v>
      </c>
    </row>
    <row r="21" spans="1:5" ht="51">
      <c r="A21" t="s">
        <v>58</v>
      </c>
      <c r="E21" s="39" t="s">
        <v>465</v>
      </c>
    </row>
    <row r="22" spans="1:16" ht="12.75">
      <c r="A22" t="s">
        <v>49</v>
      </c>
      <c s="34" t="s">
        <v>69</v>
      </c>
      <c s="34" t="s">
        <v>468</v>
      </c>
      <c s="35" t="s">
        <v>47</v>
      </c>
      <c s="6" t="s">
        <v>469</v>
      </c>
      <c s="36" t="s">
        <v>78</v>
      </c>
      <c s="37">
        <v>1.25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461</v>
      </c>
    </row>
    <row r="25" spans="1:5" ht="51">
      <c r="A25" t="s">
        <v>58</v>
      </c>
      <c r="E25" s="39" t="s">
        <v>465</v>
      </c>
    </row>
    <row r="26" spans="1:16" ht="12.75">
      <c r="A26" t="s">
        <v>49</v>
      </c>
      <c s="34" t="s">
        <v>75</v>
      </c>
      <c s="34" t="s">
        <v>470</v>
      </c>
      <c s="35" t="s">
        <v>47</v>
      </c>
      <c s="6" t="s">
        <v>471</v>
      </c>
      <c s="36" t="s">
        <v>67</v>
      </c>
      <c s="37">
        <v>50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89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461</v>
      </c>
    </row>
    <row r="29" spans="1:5" ht="12.75">
      <c r="A29" t="s">
        <v>58</v>
      </c>
      <c r="E29" s="39" t="s">
        <v>91</v>
      </c>
    </row>
    <row r="30" spans="1:16" ht="12.75">
      <c r="A30" t="s">
        <v>49</v>
      </c>
      <c s="34" t="s">
        <v>81</v>
      </c>
      <c s="34" t="s">
        <v>472</v>
      </c>
      <c s="35" t="s">
        <v>47</v>
      </c>
      <c s="6" t="s">
        <v>473</v>
      </c>
      <c s="36" t="s">
        <v>88</v>
      </c>
      <c s="37">
        <v>95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461</v>
      </c>
    </row>
    <row r="33" spans="1:5" ht="25.5">
      <c r="A33" t="s">
        <v>58</v>
      </c>
      <c r="E33" s="39" t="s">
        <v>474</v>
      </c>
    </row>
    <row r="34" spans="1:16" ht="12.75">
      <c r="A34" t="s">
        <v>49</v>
      </c>
      <c s="34" t="s">
        <v>85</v>
      </c>
      <c s="34" t="s">
        <v>475</v>
      </c>
      <c s="35" t="s">
        <v>47</v>
      </c>
      <c s="6" t="s">
        <v>476</v>
      </c>
      <c s="36" t="s">
        <v>67</v>
      </c>
      <c s="37">
        <v>170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63</v>
      </c>
    </row>
    <row r="37" spans="1:5" ht="25.5">
      <c r="A37" t="s">
        <v>58</v>
      </c>
      <c r="E37" s="39" t="s">
        <v>477</v>
      </c>
    </row>
    <row r="38" spans="1:16" ht="12.75">
      <c r="A38" t="s">
        <v>49</v>
      </c>
      <c s="34" t="s">
        <v>92</v>
      </c>
      <c s="34" t="s">
        <v>229</v>
      </c>
      <c s="35" t="s">
        <v>47</v>
      </c>
      <c s="6" t="s">
        <v>230</v>
      </c>
      <c s="36" t="s">
        <v>62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12.75">
      <c r="A41" t="s">
        <v>58</v>
      </c>
      <c r="E41" s="39" t="s">
        <v>230</v>
      </c>
    </row>
    <row r="42" spans="1:13" ht="12.75">
      <c r="A42" t="s">
        <v>46</v>
      </c>
      <c r="C42" s="31" t="s">
        <v>351</v>
      </c>
      <c r="E42" s="33" t="s">
        <v>352</v>
      </c>
      <c r="J42" s="32">
        <f>0</f>
      </c>
      <c s="32">
        <f>0</f>
      </c>
      <c s="32">
        <f>0+L43+L47+L51+L55+L59+L63+L67+L71+L75</f>
      </c>
      <c s="32">
        <f>0+M43+M47+M51+M55+M59+M63+M67+M71+M75</f>
      </c>
    </row>
    <row r="43" spans="1:16" ht="12.75">
      <c r="A43" t="s">
        <v>49</v>
      </c>
      <c s="34" t="s">
        <v>150</v>
      </c>
      <c s="34" t="s">
        <v>478</v>
      </c>
      <c s="35" t="s">
        <v>47</v>
      </c>
      <c s="6" t="s">
        <v>479</v>
      </c>
      <c s="36" t="s">
        <v>88</v>
      </c>
      <c s="37">
        <v>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63</v>
      </c>
    </row>
    <row r="46" spans="1:5" ht="25.5">
      <c r="A46" t="s">
        <v>58</v>
      </c>
      <c r="E46" s="39" t="s">
        <v>480</v>
      </c>
    </row>
    <row r="47" spans="1:16" ht="12.75">
      <c r="A47" t="s">
        <v>49</v>
      </c>
      <c s="34" t="s">
        <v>153</v>
      </c>
      <c s="34" t="s">
        <v>481</v>
      </c>
      <c s="35" t="s">
        <v>47</v>
      </c>
      <c s="6" t="s">
        <v>482</v>
      </c>
      <c s="36" t="s">
        <v>88</v>
      </c>
      <c s="37">
        <v>63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63</v>
      </c>
    </row>
    <row r="50" spans="1:5" ht="38.25">
      <c r="A50" t="s">
        <v>58</v>
      </c>
      <c r="E50" s="39" t="s">
        <v>483</v>
      </c>
    </row>
    <row r="51" spans="1:16" ht="12.75">
      <c r="A51" t="s">
        <v>49</v>
      </c>
      <c s="34" t="s">
        <v>162</v>
      </c>
      <c s="34" t="s">
        <v>484</v>
      </c>
      <c s="35" t="s">
        <v>47</v>
      </c>
      <c s="6" t="s">
        <v>485</v>
      </c>
      <c s="36" t="s">
        <v>78</v>
      </c>
      <c s="37">
        <v>2.82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63</v>
      </c>
    </row>
    <row r="54" spans="1:5" ht="25.5">
      <c r="A54" t="s">
        <v>58</v>
      </c>
      <c r="E54" s="39" t="s">
        <v>486</v>
      </c>
    </row>
    <row r="55" spans="1:16" ht="12.75">
      <c r="A55" t="s">
        <v>49</v>
      </c>
      <c s="34" t="s">
        <v>165</v>
      </c>
      <c s="34" t="s">
        <v>487</v>
      </c>
      <c s="35" t="s">
        <v>47</v>
      </c>
      <c s="6" t="s">
        <v>488</v>
      </c>
      <c s="36" t="s">
        <v>78</v>
      </c>
      <c s="37">
        <v>9.4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63</v>
      </c>
    </row>
    <row r="58" spans="1:5" ht="38.25">
      <c r="A58" t="s">
        <v>58</v>
      </c>
      <c r="E58" s="39" t="s">
        <v>489</v>
      </c>
    </row>
    <row r="59" spans="1:16" ht="12.75">
      <c r="A59" t="s">
        <v>49</v>
      </c>
      <c s="34" t="s">
        <v>170</v>
      </c>
      <c s="34" t="s">
        <v>490</v>
      </c>
      <c s="35" t="s">
        <v>47</v>
      </c>
      <c s="6" t="s">
        <v>491</v>
      </c>
      <c s="36" t="s">
        <v>78</v>
      </c>
      <c s="37">
        <v>19.1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63</v>
      </c>
    </row>
    <row r="62" spans="1:5" ht="25.5">
      <c r="A62" t="s">
        <v>58</v>
      </c>
      <c r="E62" s="39" t="s">
        <v>492</v>
      </c>
    </row>
    <row r="63" spans="1:16" ht="12.75">
      <c r="A63" t="s">
        <v>49</v>
      </c>
      <c s="34" t="s">
        <v>174</v>
      </c>
      <c s="34" t="s">
        <v>493</v>
      </c>
      <c s="35" t="s">
        <v>47</v>
      </c>
      <c s="6" t="s">
        <v>494</v>
      </c>
      <c s="36" t="s">
        <v>78</v>
      </c>
      <c s="37">
        <v>58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63</v>
      </c>
    </row>
    <row r="66" spans="1:5" ht="38.25">
      <c r="A66" t="s">
        <v>58</v>
      </c>
      <c r="E66" s="39" t="s">
        <v>495</v>
      </c>
    </row>
    <row r="67" spans="1:16" ht="25.5">
      <c r="A67" t="s">
        <v>49</v>
      </c>
      <c s="34" t="s">
        <v>178</v>
      </c>
      <c s="34" t="s">
        <v>396</v>
      </c>
      <c s="35" t="s">
        <v>397</v>
      </c>
      <c s="6" t="s">
        <v>398</v>
      </c>
      <c s="36" t="s">
        <v>121</v>
      </c>
      <c s="37">
        <v>10.85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63</v>
      </c>
    </row>
    <row r="70" spans="1:5" ht="165.75">
      <c r="A70" t="s">
        <v>58</v>
      </c>
      <c r="E70" s="39" t="s">
        <v>123</v>
      </c>
    </row>
    <row r="71" spans="1:16" ht="25.5">
      <c r="A71" t="s">
        <v>49</v>
      </c>
      <c s="34" t="s">
        <v>181</v>
      </c>
      <c s="34" t="s">
        <v>496</v>
      </c>
      <c s="35" t="s">
        <v>497</v>
      </c>
      <c s="6" t="s">
        <v>498</v>
      </c>
      <c s="36" t="s">
        <v>121</v>
      </c>
      <c s="37">
        <v>45.84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63</v>
      </c>
    </row>
    <row r="74" spans="1:5" ht="165.75">
      <c r="A74" t="s">
        <v>58</v>
      </c>
      <c r="E74" s="39" t="s">
        <v>123</v>
      </c>
    </row>
    <row r="75" spans="1:16" ht="25.5">
      <c r="A75" t="s">
        <v>49</v>
      </c>
      <c s="34" t="s">
        <v>184</v>
      </c>
      <c s="34" t="s">
        <v>499</v>
      </c>
      <c s="35" t="s">
        <v>500</v>
      </c>
      <c s="6" t="s">
        <v>501</v>
      </c>
      <c s="36" t="s">
        <v>121</v>
      </c>
      <c s="37">
        <v>128.06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63</v>
      </c>
    </row>
    <row r="78" spans="1:5" ht="165.75">
      <c r="A78" t="s">
        <v>58</v>
      </c>
      <c r="E78" s="39" t="s">
        <v>123</v>
      </c>
    </row>
    <row r="79" spans="1:13" ht="12.75">
      <c r="A79" t="s">
        <v>46</v>
      </c>
      <c r="C79" s="31" t="s">
        <v>20</v>
      </c>
      <c r="E79" s="33" t="s">
        <v>408</v>
      </c>
      <c r="J79" s="32">
        <f>0</f>
      </c>
      <c s="32">
        <f>0</f>
      </c>
      <c s="32">
        <f>0+L80+L84+L88+L92</f>
      </c>
      <c s="32">
        <f>0+M80+M84+M88+M92</f>
      </c>
    </row>
    <row r="80" spans="1:16" ht="12.75">
      <c r="A80" t="s">
        <v>49</v>
      </c>
      <c s="34" t="s">
        <v>187</v>
      </c>
      <c s="34" t="s">
        <v>502</v>
      </c>
      <c s="35" t="s">
        <v>47</v>
      </c>
      <c s="6" t="s">
        <v>503</v>
      </c>
      <c s="36" t="s">
        <v>62</v>
      </c>
      <c s="37">
        <v>12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63</v>
      </c>
    </row>
    <row r="83" spans="1:5" ht="25.5">
      <c r="A83" t="s">
        <v>58</v>
      </c>
      <c r="E83" s="39" t="s">
        <v>504</v>
      </c>
    </row>
    <row r="84" spans="1:16" ht="12.75">
      <c r="A84" t="s">
        <v>49</v>
      </c>
      <c s="34" t="s">
        <v>190</v>
      </c>
      <c s="34" t="s">
        <v>505</v>
      </c>
      <c s="35" t="s">
        <v>47</v>
      </c>
      <c s="6" t="s">
        <v>506</v>
      </c>
      <c s="36" t="s">
        <v>72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63</v>
      </c>
    </row>
    <row r="87" spans="1:5" ht="12.75">
      <c r="A87" t="s">
        <v>58</v>
      </c>
      <c r="E87" s="39" t="s">
        <v>507</v>
      </c>
    </row>
    <row r="88" spans="1:16" ht="12.75">
      <c r="A88" t="s">
        <v>49</v>
      </c>
      <c s="34" t="s">
        <v>193</v>
      </c>
      <c s="34" t="s">
        <v>439</v>
      </c>
      <c s="35" t="s">
        <v>47</v>
      </c>
      <c s="6" t="s">
        <v>508</v>
      </c>
      <c s="36" t="s">
        <v>412</v>
      </c>
      <c s="37">
        <v>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63</v>
      </c>
    </row>
    <row r="91" spans="1:5" ht="12.75">
      <c r="A91" t="s">
        <v>58</v>
      </c>
      <c r="E91" s="39" t="s">
        <v>509</v>
      </c>
    </row>
    <row r="92" spans="1:16" ht="12.75">
      <c r="A92" t="s">
        <v>49</v>
      </c>
      <c s="34" t="s">
        <v>196</v>
      </c>
      <c s="34" t="s">
        <v>435</v>
      </c>
      <c s="35" t="s">
        <v>47</v>
      </c>
      <c s="6" t="s">
        <v>436</v>
      </c>
      <c s="36" t="s">
        <v>412</v>
      </c>
      <c s="37">
        <v>48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63</v>
      </c>
    </row>
    <row r="95" spans="1:5" ht="63.75">
      <c r="A95" t="s">
        <v>58</v>
      </c>
      <c r="E95" s="39" t="s">
        <v>437</v>
      </c>
    </row>
    <row r="96" spans="1:13" ht="12.75">
      <c r="A96" t="s">
        <v>46</v>
      </c>
      <c r="C96" s="31" t="s">
        <v>510</v>
      </c>
      <c r="E96" s="33" t="s">
        <v>511</v>
      </c>
      <c r="J96" s="32">
        <f>0</f>
      </c>
      <c s="32">
        <f>0</f>
      </c>
      <c s="32">
        <f>0+L97+L101+L105+L109+L113+L117+L121+L125+L129+L133+L137+L141+L145+L149+L153+L157</f>
      </c>
      <c s="32">
        <f>0+M97+M101+M105+M109+M113+M117+M121+M125+M129+M133+M137+M141+M145+M149+M153+M157</f>
      </c>
    </row>
    <row r="97" spans="1:16" ht="12.75">
      <c r="A97" t="s">
        <v>49</v>
      </c>
      <c s="34" t="s">
        <v>96</v>
      </c>
      <c s="34" t="s">
        <v>512</v>
      </c>
      <c s="35" t="s">
        <v>47</v>
      </c>
      <c s="6" t="s">
        <v>513</v>
      </c>
      <c s="36" t="s">
        <v>78</v>
      </c>
      <c s="37">
        <v>25.6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55</v>
      </c>
    </row>
    <row r="99" spans="1:5" ht="12.75">
      <c r="A99" s="35" t="s">
        <v>56</v>
      </c>
      <c r="E99" s="40" t="s">
        <v>461</v>
      </c>
    </row>
    <row r="100" spans="1:5" ht="38.25">
      <c r="A100" t="s">
        <v>58</v>
      </c>
      <c r="E100" s="39" t="s">
        <v>514</v>
      </c>
    </row>
    <row r="101" spans="1:16" ht="12.75">
      <c r="A101" t="s">
        <v>49</v>
      </c>
      <c s="34" t="s">
        <v>99</v>
      </c>
      <c s="34" t="s">
        <v>515</v>
      </c>
      <c s="35" t="s">
        <v>47</v>
      </c>
      <c s="6" t="s">
        <v>516</v>
      </c>
      <c s="36" t="s">
        <v>88</v>
      </c>
      <c s="37">
        <v>89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12.75">
      <c r="A102" s="35" t="s">
        <v>54</v>
      </c>
      <c r="E102" s="39" t="s">
        <v>55</v>
      </c>
    </row>
    <row r="103" spans="1:5" ht="12.75">
      <c r="A103" s="35" t="s">
        <v>56</v>
      </c>
      <c r="E103" s="40" t="s">
        <v>517</v>
      </c>
    </row>
    <row r="104" spans="1:5" ht="25.5">
      <c r="A104" t="s">
        <v>58</v>
      </c>
      <c r="E104" s="39" t="s">
        <v>518</v>
      </c>
    </row>
    <row r="105" spans="1:16" ht="12.75">
      <c r="A105" t="s">
        <v>49</v>
      </c>
      <c s="34" t="s">
        <v>104</v>
      </c>
      <c s="34" t="s">
        <v>519</v>
      </c>
      <c s="35" t="s">
        <v>47</v>
      </c>
      <c s="6" t="s">
        <v>520</v>
      </c>
      <c s="36" t="s">
        <v>88</v>
      </c>
      <c s="37">
        <v>95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53</v>
      </c>
      <c>
        <f>(M105*21)/100</f>
      </c>
      <c t="s">
        <v>27</v>
      </c>
    </row>
    <row r="106" spans="1:5" ht="12.75">
      <c r="A106" s="35" t="s">
        <v>54</v>
      </c>
      <c r="E106" s="39" t="s">
        <v>55</v>
      </c>
    </row>
    <row r="107" spans="1:5" ht="12.75">
      <c r="A107" s="35" t="s">
        <v>56</v>
      </c>
      <c r="E107" s="40" t="s">
        <v>517</v>
      </c>
    </row>
    <row r="108" spans="1:5" ht="25.5">
      <c r="A108" t="s">
        <v>58</v>
      </c>
      <c r="E108" s="39" t="s">
        <v>518</v>
      </c>
    </row>
    <row r="109" spans="1:16" ht="12.75">
      <c r="A109" t="s">
        <v>49</v>
      </c>
      <c s="34" t="s">
        <v>108</v>
      </c>
      <c s="34" t="s">
        <v>521</v>
      </c>
      <c s="35" t="s">
        <v>47</v>
      </c>
      <c s="6" t="s">
        <v>522</v>
      </c>
      <c s="36" t="s">
        <v>67</v>
      </c>
      <c s="37">
        <v>117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12.75">
      <c r="A110" s="35" t="s">
        <v>54</v>
      </c>
      <c r="E110" s="39" t="s">
        <v>55</v>
      </c>
    </row>
    <row r="111" spans="1:5" ht="12.75">
      <c r="A111" s="35" t="s">
        <v>56</v>
      </c>
      <c r="E111" s="40" t="s">
        <v>517</v>
      </c>
    </row>
    <row r="112" spans="1:5" ht="153">
      <c r="A112" t="s">
        <v>58</v>
      </c>
      <c r="E112" s="39" t="s">
        <v>523</v>
      </c>
    </row>
    <row r="113" spans="1:16" ht="25.5">
      <c r="A113" t="s">
        <v>49</v>
      </c>
      <c s="34" t="s">
        <v>111</v>
      </c>
      <c s="34" t="s">
        <v>524</v>
      </c>
      <c s="35" t="s">
        <v>47</v>
      </c>
      <c s="6" t="s">
        <v>525</v>
      </c>
      <c s="36" t="s">
        <v>67</v>
      </c>
      <c s="37">
        <v>25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12.75">
      <c r="A114" s="35" t="s">
        <v>54</v>
      </c>
      <c r="E114" s="39" t="s">
        <v>55</v>
      </c>
    </row>
    <row r="115" spans="1:5" ht="12.75">
      <c r="A115" s="35" t="s">
        <v>56</v>
      </c>
      <c r="E115" s="40" t="s">
        <v>517</v>
      </c>
    </row>
    <row r="116" spans="1:5" ht="153">
      <c r="A116" t="s">
        <v>58</v>
      </c>
      <c r="E116" s="39" t="s">
        <v>523</v>
      </c>
    </row>
    <row r="117" spans="1:16" ht="12.75">
      <c r="A117" t="s">
        <v>49</v>
      </c>
      <c s="34" t="s">
        <v>114</v>
      </c>
      <c s="34" t="s">
        <v>526</v>
      </c>
      <c s="35" t="s">
        <v>47</v>
      </c>
      <c s="6" t="s">
        <v>527</v>
      </c>
      <c s="36" t="s">
        <v>78</v>
      </c>
      <c s="37">
        <v>15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53</v>
      </c>
      <c>
        <f>(M117*21)/100</f>
      </c>
      <c t="s">
        <v>27</v>
      </c>
    </row>
    <row r="118" spans="1:5" ht="12.75">
      <c r="A118" s="35" t="s">
        <v>54</v>
      </c>
      <c r="E118" s="39" t="s">
        <v>55</v>
      </c>
    </row>
    <row r="119" spans="1:5" ht="12.75">
      <c r="A119" s="35" t="s">
        <v>56</v>
      </c>
      <c r="E119" s="40" t="s">
        <v>461</v>
      </c>
    </row>
    <row r="120" spans="1:5" ht="242.25">
      <c r="A120" t="s">
        <v>58</v>
      </c>
      <c r="E120" s="39" t="s">
        <v>528</v>
      </c>
    </row>
    <row r="121" spans="1:16" ht="12.75">
      <c r="A121" t="s">
        <v>49</v>
      </c>
      <c s="34" t="s">
        <v>117</v>
      </c>
      <c s="34" t="s">
        <v>529</v>
      </c>
      <c s="35" t="s">
        <v>47</v>
      </c>
      <c s="6" t="s">
        <v>530</v>
      </c>
      <c s="36" t="s">
        <v>67</v>
      </c>
      <c s="37">
        <v>117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53</v>
      </c>
      <c>
        <f>(M121*21)/100</f>
      </c>
      <c t="s">
        <v>27</v>
      </c>
    </row>
    <row r="122" spans="1:5" ht="12.75">
      <c r="A122" s="35" t="s">
        <v>54</v>
      </c>
      <c r="E122" s="39" t="s">
        <v>55</v>
      </c>
    </row>
    <row r="123" spans="1:5" ht="12.75">
      <c r="A123" s="35" t="s">
        <v>56</v>
      </c>
      <c r="E123" s="40" t="s">
        <v>461</v>
      </c>
    </row>
    <row r="124" spans="1:5" ht="12.75">
      <c r="A124" t="s">
        <v>58</v>
      </c>
      <c r="E124" s="39" t="s">
        <v>531</v>
      </c>
    </row>
    <row r="125" spans="1:16" ht="12.75">
      <c r="A125" t="s">
        <v>49</v>
      </c>
      <c s="34" t="s">
        <v>124</v>
      </c>
      <c s="34" t="s">
        <v>532</v>
      </c>
      <c s="35" t="s">
        <v>47</v>
      </c>
      <c s="6" t="s">
        <v>533</v>
      </c>
      <c s="36" t="s">
        <v>67</v>
      </c>
      <c s="37">
        <v>80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89</v>
      </c>
      <c>
        <f>(M125*21)/100</f>
      </c>
      <c t="s">
        <v>27</v>
      </c>
    </row>
    <row r="126" spans="1:5" ht="12.75">
      <c r="A126" s="35" t="s">
        <v>54</v>
      </c>
      <c r="E126" s="39" t="s">
        <v>55</v>
      </c>
    </row>
    <row r="127" spans="1:5" ht="12.75">
      <c r="A127" s="35" t="s">
        <v>56</v>
      </c>
      <c r="E127" s="40" t="s">
        <v>461</v>
      </c>
    </row>
    <row r="128" spans="1:5" ht="12.75">
      <c r="A128" t="s">
        <v>58</v>
      </c>
      <c r="E128" s="39" t="s">
        <v>91</v>
      </c>
    </row>
    <row r="129" spans="1:16" ht="12.75">
      <c r="A129" t="s">
        <v>49</v>
      </c>
      <c s="34" t="s">
        <v>130</v>
      </c>
      <c s="34" t="s">
        <v>534</v>
      </c>
      <c s="35" t="s">
        <v>47</v>
      </c>
      <c s="6" t="s">
        <v>535</v>
      </c>
      <c s="36" t="s">
        <v>67</v>
      </c>
      <c s="37">
        <v>80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89</v>
      </c>
      <c>
        <f>(M129*21)/100</f>
      </c>
      <c t="s">
        <v>27</v>
      </c>
    </row>
    <row r="130" spans="1:5" ht="12.75">
      <c r="A130" s="35" t="s">
        <v>54</v>
      </c>
      <c r="E130" s="39" t="s">
        <v>55</v>
      </c>
    </row>
    <row r="131" spans="1:5" ht="12.75">
      <c r="A131" s="35" t="s">
        <v>56</v>
      </c>
      <c r="E131" s="40" t="s">
        <v>461</v>
      </c>
    </row>
    <row r="132" spans="1:5" ht="12.75">
      <c r="A132" t="s">
        <v>58</v>
      </c>
      <c r="E132" s="39" t="s">
        <v>91</v>
      </c>
    </row>
    <row r="133" spans="1:16" ht="12.75">
      <c r="A133" t="s">
        <v>49</v>
      </c>
      <c s="34" t="s">
        <v>136</v>
      </c>
      <c s="34" t="s">
        <v>536</v>
      </c>
      <c s="35" t="s">
        <v>47</v>
      </c>
      <c s="6" t="s">
        <v>537</v>
      </c>
      <c s="36" t="s">
        <v>67</v>
      </c>
      <c s="37">
        <v>80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89</v>
      </c>
      <c>
        <f>(M133*21)/100</f>
      </c>
      <c t="s">
        <v>27</v>
      </c>
    </row>
    <row r="134" spans="1:5" ht="12.75">
      <c r="A134" s="35" t="s">
        <v>54</v>
      </c>
      <c r="E134" s="39" t="s">
        <v>55</v>
      </c>
    </row>
    <row r="135" spans="1:5" ht="12.75">
      <c r="A135" s="35" t="s">
        <v>56</v>
      </c>
      <c r="E135" s="40" t="s">
        <v>461</v>
      </c>
    </row>
    <row r="136" spans="1:5" ht="12.75">
      <c r="A136" t="s">
        <v>58</v>
      </c>
      <c r="E136" s="39" t="s">
        <v>91</v>
      </c>
    </row>
    <row r="137" spans="1:16" ht="12.75">
      <c r="A137" t="s">
        <v>49</v>
      </c>
      <c s="34" t="s">
        <v>140</v>
      </c>
      <c s="34" t="s">
        <v>76</v>
      </c>
      <c s="35" t="s">
        <v>47</v>
      </c>
      <c s="6" t="s">
        <v>77</v>
      </c>
      <c s="36" t="s">
        <v>78</v>
      </c>
      <c s="37">
        <v>0.5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53</v>
      </c>
      <c>
        <f>(M137*21)/100</f>
      </c>
      <c t="s">
        <v>27</v>
      </c>
    </row>
    <row r="138" spans="1:5" ht="12.75">
      <c r="A138" s="35" t="s">
        <v>54</v>
      </c>
      <c r="E138" s="39" t="s">
        <v>55</v>
      </c>
    </row>
    <row r="139" spans="1:5" ht="12.75">
      <c r="A139" s="35" t="s">
        <v>56</v>
      </c>
      <c r="E139" s="40" t="s">
        <v>538</v>
      </c>
    </row>
    <row r="140" spans="1:5" ht="216.75">
      <c r="A140" t="s">
        <v>58</v>
      </c>
      <c r="E140" s="39" t="s">
        <v>80</v>
      </c>
    </row>
    <row r="141" spans="1:16" ht="12.75">
      <c r="A141" t="s">
        <v>49</v>
      </c>
      <c s="34" t="s">
        <v>143</v>
      </c>
      <c s="34" t="s">
        <v>539</v>
      </c>
      <c s="35" t="s">
        <v>47</v>
      </c>
      <c s="6" t="s">
        <v>540</v>
      </c>
      <c s="36" t="s">
        <v>78</v>
      </c>
      <c s="37">
        <v>0.5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89</v>
      </c>
      <c>
        <f>(M141*21)/100</f>
      </c>
      <c t="s">
        <v>27</v>
      </c>
    </row>
    <row r="142" spans="1:5" ht="12.75">
      <c r="A142" s="35" t="s">
        <v>54</v>
      </c>
      <c r="E142" s="39" t="s">
        <v>55</v>
      </c>
    </row>
    <row r="143" spans="1:5" ht="12.75">
      <c r="A143" s="35" t="s">
        <v>56</v>
      </c>
      <c r="E143" s="40" t="s">
        <v>538</v>
      </c>
    </row>
    <row r="144" spans="1:5" ht="12.75">
      <c r="A144" t="s">
        <v>58</v>
      </c>
      <c r="E144" s="39" t="s">
        <v>91</v>
      </c>
    </row>
    <row r="145" spans="1:16" ht="12.75">
      <c r="A145" t="s">
        <v>49</v>
      </c>
      <c s="34" t="s">
        <v>146</v>
      </c>
      <c s="34" t="s">
        <v>541</v>
      </c>
      <c s="35" t="s">
        <v>47</v>
      </c>
      <c s="6" t="s">
        <v>542</v>
      </c>
      <c s="36" t="s">
        <v>543</v>
      </c>
      <c s="37">
        <v>250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53</v>
      </c>
      <c>
        <f>(M145*21)/100</f>
      </c>
      <c t="s">
        <v>27</v>
      </c>
    </row>
    <row r="146" spans="1:5" ht="12.75">
      <c r="A146" s="35" t="s">
        <v>54</v>
      </c>
      <c r="E146" s="39" t="s">
        <v>55</v>
      </c>
    </row>
    <row r="147" spans="1:5" ht="12.75">
      <c r="A147" s="35" t="s">
        <v>56</v>
      </c>
      <c r="E147" s="40" t="s">
        <v>538</v>
      </c>
    </row>
    <row r="148" spans="1:5" ht="191.25">
      <c r="A148" t="s">
        <v>58</v>
      </c>
      <c r="E148" s="39" t="s">
        <v>544</v>
      </c>
    </row>
    <row r="149" spans="1:16" ht="25.5">
      <c r="A149" t="s">
        <v>49</v>
      </c>
      <c s="34" t="s">
        <v>150</v>
      </c>
      <c s="34" t="s">
        <v>545</v>
      </c>
      <c s="35" t="s">
        <v>47</v>
      </c>
      <c s="6" t="s">
        <v>546</v>
      </c>
      <c s="36" t="s">
        <v>62</v>
      </c>
      <c s="37">
        <v>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53</v>
      </c>
      <c>
        <f>(M149*21)/100</f>
      </c>
      <c t="s">
        <v>27</v>
      </c>
    </row>
    <row r="150" spans="1:5" ht="12.75">
      <c r="A150" s="35" t="s">
        <v>54</v>
      </c>
      <c r="E150" s="39" t="s">
        <v>55</v>
      </c>
    </row>
    <row r="151" spans="1:5" ht="12.75">
      <c r="A151" s="35" t="s">
        <v>56</v>
      </c>
      <c r="E151" s="40" t="s">
        <v>547</v>
      </c>
    </row>
    <row r="152" spans="1:5" ht="25.5">
      <c r="A152" t="s">
        <v>58</v>
      </c>
      <c r="E152" s="39" t="s">
        <v>548</v>
      </c>
    </row>
    <row r="153" spans="1:16" ht="25.5">
      <c r="A153" t="s">
        <v>49</v>
      </c>
      <c s="34" t="s">
        <v>153</v>
      </c>
      <c s="34" t="s">
        <v>549</v>
      </c>
      <c s="35" t="s">
        <v>47</v>
      </c>
      <c s="6" t="s">
        <v>550</v>
      </c>
      <c s="36" t="s">
        <v>72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53</v>
      </c>
      <c>
        <f>(M153*21)/100</f>
      </c>
      <c t="s">
        <v>27</v>
      </c>
    </row>
    <row r="154" spans="1:5" ht="12.75">
      <c r="A154" s="35" t="s">
        <v>54</v>
      </c>
      <c r="E154" s="39" t="s">
        <v>55</v>
      </c>
    </row>
    <row r="155" spans="1:5" ht="12.75">
      <c r="A155" s="35" t="s">
        <v>56</v>
      </c>
      <c r="E155" s="40" t="s">
        <v>547</v>
      </c>
    </row>
    <row r="156" spans="1:5" ht="25.5">
      <c r="A156" t="s">
        <v>58</v>
      </c>
      <c r="E156" s="39" t="s">
        <v>551</v>
      </c>
    </row>
    <row r="157" spans="1:16" ht="12.75">
      <c r="A157" t="s">
        <v>49</v>
      </c>
      <c s="34" t="s">
        <v>158</v>
      </c>
      <c s="34" t="s">
        <v>552</v>
      </c>
      <c s="35" t="s">
        <v>47</v>
      </c>
      <c s="6" t="s">
        <v>553</v>
      </c>
      <c s="36" t="s">
        <v>88</v>
      </c>
      <c s="37">
        <v>190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89</v>
      </c>
      <c>
        <f>(M157*21)/100</f>
      </c>
      <c t="s">
        <v>27</v>
      </c>
    </row>
    <row r="158" spans="1:5" ht="12.75">
      <c r="A158" s="35" t="s">
        <v>54</v>
      </c>
      <c r="E158" s="39" t="s">
        <v>55</v>
      </c>
    </row>
    <row r="159" spans="1:5" ht="12.75">
      <c r="A159" s="35" t="s">
        <v>56</v>
      </c>
      <c r="E159" s="40" t="s">
        <v>461</v>
      </c>
    </row>
    <row r="160" spans="1:5" ht="12.75">
      <c r="A160" t="s">
        <v>58</v>
      </c>
      <c r="E160" s="39" t="s">
        <v>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554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554</v>
      </c>
      <c r="E4" s="26" t="s">
        <v>555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554</v>
      </c>
      <c r="E8" s="30" t="s">
        <v>555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557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558</v>
      </c>
      <c s="35" t="s">
        <v>47</v>
      </c>
      <c s="6" t="s">
        <v>559</v>
      </c>
      <c s="36" t="s">
        <v>72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560</v>
      </c>
      <c>
        <f>(M10*21)/100</f>
      </c>
      <c t="s">
        <v>27</v>
      </c>
    </row>
    <row r="11" spans="1:5" ht="12.75">
      <c r="A11" s="35" t="s">
        <v>54</v>
      </c>
      <c r="E11" s="39" t="s">
        <v>561</v>
      </c>
    </row>
    <row r="12" spans="1:5" ht="12.75">
      <c r="A12" s="35" t="s">
        <v>56</v>
      </c>
      <c r="E12" s="40" t="s">
        <v>562</v>
      </c>
    </row>
    <row r="13" spans="1:5" ht="89.25">
      <c r="A13" t="s">
        <v>58</v>
      </c>
      <c r="E13" s="39" t="s">
        <v>563</v>
      </c>
    </row>
    <row r="14" spans="1:16" ht="12.75">
      <c r="A14" t="s">
        <v>49</v>
      </c>
      <c s="34" t="s">
        <v>27</v>
      </c>
      <c s="34" t="s">
        <v>564</v>
      </c>
      <c s="35" t="s">
        <v>47</v>
      </c>
      <c s="6" t="s">
        <v>565</v>
      </c>
      <c s="36" t="s">
        <v>72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560</v>
      </c>
      <c>
        <f>(M14*21)/100</f>
      </c>
      <c t="s">
        <v>27</v>
      </c>
    </row>
    <row r="15" spans="1:5" ht="12.75">
      <c r="A15" s="35" t="s">
        <v>54</v>
      </c>
      <c r="E15" s="39" t="s">
        <v>566</v>
      </c>
    </row>
    <row r="16" spans="1:5" ht="12.75">
      <c r="A16" s="35" t="s">
        <v>56</v>
      </c>
      <c r="E16" s="40" t="s">
        <v>562</v>
      </c>
    </row>
    <row r="17" spans="1:5" ht="102">
      <c r="A17" t="s">
        <v>58</v>
      </c>
      <c r="E17" s="39" t="s">
        <v>567</v>
      </c>
    </row>
    <row r="18" spans="1:16" ht="12.75">
      <c r="A18" t="s">
        <v>49</v>
      </c>
      <c s="34" t="s">
        <v>26</v>
      </c>
      <c s="34" t="s">
        <v>568</v>
      </c>
      <c s="35" t="s">
        <v>47</v>
      </c>
      <c s="6" t="s">
        <v>569</v>
      </c>
      <c s="36" t="s">
        <v>72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560</v>
      </c>
      <c>
        <f>(M18*21)/100</f>
      </c>
      <c t="s">
        <v>27</v>
      </c>
    </row>
    <row r="19" spans="1:5" ht="12.75">
      <c r="A19" s="35" t="s">
        <v>54</v>
      </c>
      <c r="E19" s="39" t="s">
        <v>570</v>
      </c>
    </row>
    <row r="20" spans="1:5" ht="12.75">
      <c r="A20" s="35" t="s">
        <v>56</v>
      </c>
      <c r="E20" s="40" t="s">
        <v>562</v>
      </c>
    </row>
    <row r="21" spans="1:5" ht="38.25">
      <c r="A21" t="s">
        <v>58</v>
      </c>
      <c r="E21" s="39" t="s">
        <v>571</v>
      </c>
    </row>
    <row r="22" spans="1:13" ht="12.75">
      <c r="A22" t="s">
        <v>46</v>
      </c>
      <c r="C22" s="31" t="s">
        <v>27</v>
      </c>
      <c r="E22" s="33" t="s">
        <v>408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69</v>
      </c>
      <c s="34" t="s">
        <v>572</v>
      </c>
      <c s="35" t="s">
        <v>47</v>
      </c>
      <c s="6" t="s">
        <v>573</v>
      </c>
      <c s="36" t="s">
        <v>72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560</v>
      </c>
      <c>
        <f>(M23*21)/100</f>
      </c>
      <c t="s">
        <v>27</v>
      </c>
    </row>
    <row r="24" spans="1:5" ht="12.75">
      <c r="A24" s="35" t="s">
        <v>54</v>
      </c>
      <c r="E24" s="39" t="s">
        <v>574</v>
      </c>
    </row>
    <row r="25" spans="1:5" ht="12.75">
      <c r="A25" s="35" t="s">
        <v>56</v>
      </c>
      <c r="E25" s="40" t="s">
        <v>562</v>
      </c>
    </row>
    <row r="26" spans="1:5" ht="89.25">
      <c r="A26" t="s">
        <v>58</v>
      </c>
      <c r="E26" s="39" t="s">
        <v>575</v>
      </c>
    </row>
    <row r="27" spans="1:16" ht="12.75">
      <c r="A27" t="s">
        <v>49</v>
      </c>
      <c s="34" t="s">
        <v>75</v>
      </c>
      <c s="34" t="s">
        <v>576</v>
      </c>
      <c s="35" t="s">
        <v>47</v>
      </c>
      <c s="6" t="s">
        <v>577</v>
      </c>
      <c s="36" t="s">
        <v>72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560</v>
      </c>
      <c>
        <f>(M27*21)/100</f>
      </c>
      <c t="s">
        <v>27</v>
      </c>
    </row>
    <row r="28" spans="1:5" ht="12.75">
      <c r="A28" s="35" t="s">
        <v>54</v>
      </c>
      <c r="E28" s="39" t="s">
        <v>578</v>
      </c>
    </row>
    <row r="29" spans="1:5" ht="12.75">
      <c r="A29" s="35" t="s">
        <v>56</v>
      </c>
      <c r="E29" s="40" t="s">
        <v>562</v>
      </c>
    </row>
    <row r="30" spans="1:5" ht="76.5">
      <c r="A30" t="s">
        <v>58</v>
      </c>
      <c r="E30" s="39" t="s">
        <v>579</v>
      </c>
    </row>
    <row r="31" spans="1:16" ht="12.75">
      <c r="A31" t="s">
        <v>49</v>
      </c>
      <c s="34" t="s">
        <v>81</v>
      </c>
      <c s="34" t="s">
        <v>580</v>
      </c>
      <c s="35" t="s">
        <v>55</v>
      </c>
      <c s="6" t="s">
        <v>581</v>
      </c>
      <c s="36" t="s">
        <v>72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582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583</v>
      </c>
    </row>
    <row r="34" spans="1:5" ht="12.75">
      <c r="A34" t="s">
        <v>58</v>
      </c>
      <c r="E34" s="39" t="s">
        <v>584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